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30" windowWidth="21915" windowHeight="6375" activeTab="0"/>
  </bookViews>
  <sheets>
    <sheet name="ratios" sheetId="1" r:id="rId1"/>
    <sheet name="monotonicity" sheetId="2" r:id="rId2"/>
  </sheets>
  <definedNames/>
  <calcPr fullCalcOnLoad="1"/>
</workbook>
</file>

<file path=xl/sharedStrings.xml><?xml version="1.0" encoding="utf-8"?>
<sst xmlns="http://schemas.openxmlformats.org/spreadsheetml/2006/main" count="53" uniqueCount="42">
  <si>
    <t xml:space="preserve">  dialogue</t>
  </si>
  <si>
    <t xml:space="preserve">  mixed</t>
  </si>
  <si>
    <t xml:space="preserve">  monologue</t>
  </si>
  <si>
    <t xml:space="preserve">  non-printed</t>
  </si>
  <si>
    <t xml:space="preserve">  printed</t>
  </si>
  <si>
    <t>words</t>
  </si>
  <si>
    <t>clauses</t>
  </si>
  <si>
    <t>parse units</t>
  </si>
  <si>
    <t>TOTAL</t>
  </si>
  <si>
    <t>p</t>
  </si>
  <si>
    <t>n</t>
  </si>
  <si>
    <t>z2/n</t>
  </si>
  <si>
    <t>p'</t>
  </si>
  <si>
    <t>z.s'</t>
  </si>
  <si>
    <t>w-</t>
  </si>
  <si>
    <t>w+</t>
  </si>
  <si>
    <t>1/w-</t>
  </si>
  <si>
    <t>1/w+</t>
  </si>
  <si>
    <t>Y-</t>
  </si>
  <si>
    <t>Y+</t>
  </si>
  <si>
    <t>Wilson</t>
  </si>
  <si>
    <t>Inverse Wilson</t>
  </si>
  <si>
    <t>Inverse</t>
  </si>
  <si>
    <t>ALL written</t>
  </si>
  <si>
    <t>ALL spoken</t>
  </si>
  <si>
    <t>words/CL</t>
  </si>
  <si>
    <t>words/PU</t>
  </si>
  <si>
    <t>1/x</t>
  </si>
  <si>
    <t>(x-0.5)2</t>
  </si>
  <si>
    <t>Example non-monotonic functions</t>
  </si>
  <si>
    <t>Example monotonic functions</t>
  </si>
  <si>
    <t>sqrt(x)</t>
  </si>
  <si>
    <t>x^2</t>
  </si>
  <si>
    <t>1-x^2</t>
  </si>
  <si>
    <t>fn(p) = 0.5</t>
  </si>
  <si>
    <t>otherwise</t>
  </si>
  <si>
    <t xml:space="preserve">if (p&lt;0.25) </t>
  </si>
  <si>
    <t>fn(p) = 2p</t>
  </si>
  <si>
    <t xml:space="preserve">if (p&gt;0.75) </t>
  </si>
  <si>
    <t>fn(p) = 2p-2</t>
  </si>
  <si>
    <t>stepped*</t>
  </si>
  <si>
    <t>*stepped function defined as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</si>
</sst>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000"/>
    <numFmt numFmtId="166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.75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0" fontId="1" fillId="0" borderId="4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1" fillId="0" borderId="1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4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1" fillId="0" borderId="14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1" fillId="0" borderId="17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ratios!$O$14:$O$21</c:f>
                <c:numCache>
                  <c:ptCount val="8"/>
                  <c:pt idx="0">
                    <c:v>0.04966373614130415</c:v>
                  </c:pt>
                  <c:pt idx="1">
                    <c:v>0.19062404422158696</c:v>
                  </c:pt>
                  <c:pt idx="2">
                    <c:v>0.0906654333761221</c:v>
                  </c:pt>
                  <c:pt idx="3">
                    <c:v>0.04314274617537528</c:v>
                  </c:pt>
                  <c:pt idx="4">
                    <c:v>0.1277847207996743</c:v>
                  </c:pt>
                  <c:pt idx="5">
                    <c:v>0.08110390098700293</c:v>
                  </c:pt>
                  <c:pt idx="6">
                    <c:v>0.06849203477802313</c:v>
                  </c:pt>
                  <c:pt idx="7">
                    <c:v>0.037029342327831394</c:v>
                  </c:pt>
                </c:numCache>
              </c:numRef>
            </c:plus>
            <c:minus>
              <c:numRef>
                <c:f>ratios!$N$14:$N$21</c:f>
                <c:numCache>
                  <c:ptCount val="8"/>
                  <c:pt idx="0">
                    <c:v>0.04922341895573101</c:v>
                  </c:pt>
                  <c:pt idx="1">
                    <c:v>0.18536979534090658</c:v>
                  </c:pt>
                  <c:pt idx="2">
                    <c:v>0.08953093144511648</c:v>
                  </c:pt>
                  <c:pt idx="3">
                    <c:v>0.04284048537182805</c:v>
                  </c:pt>
                  <c:pt idx="4">
                    <c:v>0.12554555433911752</c:v>
                  </c:pt>
                  <c:pt idx="5">
                    <c:v>0.08027194488167844</c:v>
                  </c:pt>
                  <c:pt idx="6">
                    <c:v>0.06788475295771157</c:v>
                  </c:pt>
                  <c:pt idx="7">
                    <c:v>0.03682570003562269</c:v>
                  </c:pt>
                </c:numCache>
              </c:numRef>
            </c:minus>
            <c:noEndCap val="0"/>
          </c:errBars>
          <c:cat>
            <c:strRef>
              <c:f>ratios!$B$14:$B$21</c:f>
              <c:strCache>
                <c:ptCount val="8"/>
                <c:pt idx="0">
                  <c:v>  dialogue</c:v>
                </c:pt>
                <c:pt idx="1">
                  <c:v>  mixed</c:v>
                </c:pt>
                <c:pt idx="2">
                  <c:v>  monologue</c:v>
                </c:pt>
                <c:pt idx="3">
                  <c:v>ALL spoken</c:v>
                </c:pt>
                <c:pt idx="4">
                  <c:v>  non-printed</c:v>
                </c:pt>
                <c:pt idx="5">
                  <c:v>  printed</c:v>
                </c:pt>
                <c:pt idx="6">
                  <c:v>ALL written</c:v>
                </c:pt>
                <c:pt idx="7">
                  <c:v>TOTAL</c:v>
                </c:pt>
              </c:strCache>
            </c:strRef>
          </c:cat>
          <c:val>
            <c:numRef>
              <c:f>ratios!$K$14:$K$21</c:f>
              <c:numCache>
                <c:ptCount val="8"/>
                <c:pt idx="0">
                  <c:v>6.551949755952485</c:v>
                </c:pt>
                <c:pt idx="1">
                  <c:v>7.725212464589235</c:v>
                </c:pt>
                <c:pt idx="2">
                  <c:v>8.154999456777604</c:v>
                </c:pt>
                <c:pt idx="3">
                  <c:v>7.114772953484772</c:v>
                </c:pt>
                <c:pt idx="4">
                  <c:v>8.16463196972942</c:v>
                </c:pt>
                <c:pt idx="5">
                  <c:v>8.825374233128834</c:v>
                </c:pt>
                <c:pt idx="6">
                  <c:v>8.656354438701902</c:v>
                </c:pt>
                <c:pt idx="7">
                  <c:v>7.696209506884603</c:v>
                </c:pt>
              </c:numCache>
            </c:numRef>
          </c:val>
        </c:ser>
        <c:gapWidth val="100"/>
        <c:axId val="2740746"/>
        <c:axId val="24666715"/>
      </c:barChart>
      <c:catAx>
        <c:axId val="2740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24666715"/>
        <c:crosses val="autoZero"/>
        <c:auto val="1"/>
        <c:lblOffset val="100"/>
        <c:noMultiLvlLbl val="0"/>
      </c:catAx>
      <c:valAx>
        <c:axId val="24666715"/>
        <c:scaling>
          <c:orientation val="minMax"/>
          <c:max val="9"/>
          <c:min val="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40746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ratios!$O$25:$O$32</c:f>
                <c:numCache>
                  <c:ptCount val="8"/>
                  <c:pt idx="0">
                    <c:v>0.0753707481631185</c:v>
                  </c:pt>
                  <c:pt idx="1">
                    <c:v>0.7022912047491836</c:v>
                  </c:pt>
                  <c:pt idx="2">
                    <c:v>0.2870896240908394</c:v>
                  </c:pt>
                  <c:pt idx="3">
                    <c:v>0.08317736806630371</c:v>
                  </c:pt>
                  <c:pt idx="4">
                    <c:v>0.3892696190696938</c:v>
                  </c:pt>
                  <c:pt idx="5">
                    <c:v>0.31003390013597</c:v>
                  </c:pt>
                  <c:pt idx="6">
                    <c:v>0.24606139221862477</c:v>
                  </c:pt>
                  <c:pt idx="7">
                    <c:v>0.08776588370919747</c:v>
                  </c:pt>
                </c:numCache>
              </c:numRef>
            </c:plus>
            <c:minus>
              <c:numRef>
                <c:f>ratios!$N$25:$N$32</c:f>
                <c:numCache>
                  <c:ptCount val="8"/>
                  <c:pt idx="0">
                    <c:v>0.07462403302897513</c:v>
                  </c:pt>
                  <c:pt idx="1">
                    <c:v>0.6742075851003015</c:v>
                  </c:pt>
                  <c:pt idx="2">
                    <c:v>0.2820742360886612</c:v>
                  </c:pt>
                  <c:pt idx="3">
                    <c:v>0.08247859819221226</c:v>
                  </c:pt>
                  <c:pt idx="4">
                    <c:v>0.3798686520389083</c:v>
                  </c:pt>
                  <c:pt idx="5">
                    <c:v>0.30530876520542805</c:v>
                  </c:pt>
                  <c:pt idx="6">
                    <c:v>0.24288303498114416</c:v>
                  </c:pt>
                  <c:pt idx="7">
                    <c:v>0.08714887484303624</c:v>
                  </c:pt>
                </c:numCache>
              </c:numRef>
            </c:minus>
            <c:noEndCap val="0"/>
          </c:errBars>
          <c:cat>
            <c:strRef>
              <c:f>ratios!$B$25:$B$32</c:f>
              <c:strCache>
                <c:ptCount val="8"/>
                <c:pt idx="0">
                  <c:v>  dialogue</c:v>
                </c:pt>
                <c:pt idx="1">
                  <c:v>  mixed</c:v>
                </c:pt>
                <c:pt idx="2">
                  <c:v>  monologue</c:v>
                </c:pt>
                <c:pt idx="3">
                  <c:v>ALL spoken</c:v>
                </c:pt>
                <c:pt idx="4">
                  <c:v>  non-printed</c:v>
                </c:pt>
                <c:pt idx="5">
                  <c:v>  printed</c:v>
                </c:pt>
                <c:pt idx="6">
                  <c:v>ALL written</c:v>
                </c:pt>
                <c:pt idx="7">
                  <c:v>TOTAL</c:v>
                </c:pt>
              </c:strCache>
            </c:strRef>
          </c:cat>
          <c:val>
            <c:numRef>
              <c:f>ratios!$K$25:$K$32</c:f>
              <c:numCache>
                <c:ptCount val="8"/>
                <c:pt idx="0">
                  <c:v>8.532282316489725</c:v>
                </c:pt>
                <c:pt idx="1">
                  <c:v>17.86000818665575</c:v>
                </c:pt>
                <c:pt idx="2">
                  <c:v>17.14642503616843</c:v>
                </c:pt>
                <c:pt idx="3">
                  <c:v>10.817756852194384</c:v>
                </c:pt>
                <c:pt idx="4">
                  <c:v>16.729373902867174</c:v>
                </c:pt>
                <c:pt idx="5">
                  <c:v>21.03245803848178</c:v>
                </c:pt>
                <c:pt idx="6">
                  <c:v>19.803467725088783</c:v>
                </c:pt>
                <c:pt idx="7">
                  <c:v>13.396415083028597</c:v>
                </c:pt>
              </c:numCache>
            </c:numRef>
          </c:val>
        </c:ser>
        <c:gapWidth val="100"/>
        <c:axId val="20673844"/>
        <c:axId val="51846869"/>
      </c:barChart>
      <c:catAx>
        <c:axId val="20673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51846869"/>
        <c:crosses val="autoZero"/>
        <c:auto val="1"/>
        <c:lblOffset val="100"/>
        <c:noMultiLvlLbl val="0"/>
      </c:catAx>
      <c:valAx>
        <c:axId val="51846869"/>
        <c:scaling>
          <c:orientation val="minMax"/>
          <c:max val="22"/>
          <c:min val="5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673844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monotonicity!$C$4:$C$24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monotonicity!$D$4:$D$24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2"/>
          <c:order val="1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monotonicity!$C$4:$C$24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monotonicity!$E$4:$E$24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3"/>
          <c:order val="2"/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monotonicity!$C$4:$C$24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monotonicity!$F$4:$F$24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monotonicity!$C$4:$C$24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monotonicity!$G$4:$G$24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63968638"/>
        <c:axId val="38846831"/>
      </c:scatterChart>
      <c:valAx>
        <c:axId val="6396863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8846831"/>
        <c:crosses val="autoZero"/>
        <c:crossBetween val="midCat"/>
        <c:dispUnits/>
      </c:valAx>
      <c:valAx>
        <c:axId val="38846831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96863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monotonicity!$C$28:$C$48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monotonicity!$D$28:$D$48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2"/>
          <c:order val="1"/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monotonicity!$C$28:$C$48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monotonicity!$E$28:$E$48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3"/>
          <c:order val="2"/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monotonicity!$C$28:$C$48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monotonicity!$F$28:$F$48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monotonicity!$C$28:$C$48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monotonicity!$G$28:$G$48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14077160"/>
        <c:axId val="59585577"/>
      </c:scatterChart>
      <c:valAx>
        <c:axId val="1407716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9585577"/>
        <c:crosses val="autoZero"/>
        <c:crossBetween val="midCat"/>
        <c:dispUnits/>
      </c:valAx>
      <c:valAx>
        <c:axId val="5958557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07716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35</xdr:row>
      <xdr:rowOff>28575</xdr:rowOff>
    </xdr:from>
    <xdr:to>
      <xdr:col>7</xdr:col>
      <xdr:colOff>276225</xdr:colOff>
      <xdr:row>60</xdr:row>
      <xdr:rowOff>47625</xdr:rowOff>
    </xdr:to>
    <xdr:graphicFrame>
      <xdr:nvGraphicFramePr>
        <xdr:cNvPr id="1" name="Chart 1"/>
        <xdr:cNvGraphicFramePr/>
      </xdr:nvGraphicFramePr>
      <xdr:xfrm>
        <a:off x="1066800" y="5695950"/>
        <a:ext cx="38004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409575</xdr:colOff>
      <xdr:row>35</xdr:row>
      <xdr:rowOff>19050</xdr:rowOff>
    </xdr:from>
    <xdr:to>
      <xdr:col>13</xdr:col>
      <xdr:colOff>561975</xdr:colOff>
      <xdr:row>60</xdr:row>
      <xdr:rowOff>47625</xdr:rowOff>
    </xdr:to>
    <xdr:graphicFrame>
      <xdr:nvGraphicFramePr>
        <xdr:cNvPr id="2" name="Chart 2"/>
        <xdr:cNvGraphicFramePr/>
      </xdr:nvGraphicFramePr>
      <xdr:xfrm>
        <a:off x="5000625" y="5686425"/>
        <a:ext cx="381000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2</xdr:row>
      <xdr:rowOff>9525</xdr:rowOff>
    </xdr:from>
    <xdr:to>
      <xdr:col>18</xdr:col>
      <xdr:colOff>161925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972300" y="333375"/>
        <a:ext cx="41624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295275</xdr:colOff>
      <xdr:row>26</xdr:row>
      <xdr:rowOff>123825</xdr:rowOff>
    </xdr:from>
    <xdr:to>
      <xdr:col>18</xdr:col>
      <xdr:colOff>200025</xdr:colOff>
      <xdr:row>50</xdr:row>
      <xdr:rowOff>123825</xdr:rowOff>
    </xdr:to>
    <xdr:graphicFrame>
      <xdr:nvGraphicFramePr>
        <xdr:cNvPr id="2" name="Chart 2"/>
        <xdr:cNvGraphicFramePr/>
      </xdr:nvGraphicFramePr>
      <xdr:xfrm>
        <a:off x="7000875" y="4333875"/>
        <a:ext cx="4171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tabSelected="1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0.421875" style="0" customWidth="1"/>
    <col min="5" max="5" width="10.57421875" style="0" customWidth="1"/>
  </cols>
  <sheetData>
    <row r="2" spans="2:15" ht="12.75">
      <c r="B2" s="5"/>
      <c r="C2" s="22" t="s">
        <v>7</v>
      </c>
      <c r="D2" s="23" t="s">
        <v>6</v>
      </c>
      <c r="E2" s="24" t="s">
        <v>5</v>
      </c>
      <c r="F2" s="28" t="s">
        <v>26</v>
      </c>
      <c r="G2" s="28" t="s">
        <v>25</v>
      </c>
      <c r="O2" s="1">
        <v>0.05</v>
      </c>
    </row>
    <row r="3" spans="2:15" ht="12.75">
      <c r="B3" s="5" t="s">
        <v>0</v>
      </c>
      <c r="C3" s="12">
        <v>43894</v>
      </c>
      <c r="D3" s="10">
        <v>57161</v>
      </c>
      <c r="E3" s="11">
        <v>374516</v>
      </c>
      <c r="F3" s="45">
        <f aca="true" t="shared" si="0" ref="F3:F10">E3/C3</f>
        <v>8.532282316489725</v>
      </c>
      <c r="G3" s="45">
        <f aca="true" t="shared" si="1" ref="G3:G10">E3/D3</f>
        <v>6.551949755952485</v>
      </c>
      <c r="O3" s="2">
        <f>NORMSINV(1-(O2/2))</f>
        <v>1.9599610823206604</v>
      </c>
    </row>
    <row r="4" spans="2:15" ht="12.75">
      <c r="B4" s="6" t="s">
        <v>1</v>
      </c>
      <c r="C4" s="13">
        <v>2443</v>
      </c>
      <c r="D4" s="7">
        <v>5648</v>
      </c>
      <c r="E4" s="8">
        <v>43632</v>
      </c>
      <c r="F4" s="46">
        <f t="shared" si="0"/>
        <v>17.86000818665575</v>
      </c>
      <c r="G4" s="46">
        <f t="shared" si="1"/>
        <v>7.7252124645892355</v>
      </c>
      <c r="O4" s="3">
        <f>O3*O3</f>
        <v>3.8414474442115742</v>
      </c>
    </row>
    <row r="5" spans="2:7" ht="12.75">
      <c r="B5" s="6" t="s">
        <v>2</v>
      </c>
      <c r="C5" s="13">
        <v>13133</v>
      </c>
      <c r="D5" s="7">
        <v>27613</v>
      </c>
      <c r="E5" s="8">
        <v>225184</v>
      </c>
      <c r="F5" s="46">
        <f t="shared" si="0"/>
        <v>17.14642503616843</v>
      </c>
      <c r="G5" s="46">
        <f t="shared" si="1"/>
        <v>8.154999456777604</v>
      </c>
    </row>
    <row r="6" spans="2:7" ht="12.75">
      <c r="B6" s="14" t="s">
        <v>24</v>
      </c>
      <c r="C6" s="15">
        <v>59470</v>
      </c>
      <c r="D6" s="16">
        <v>90422</v>
      </c>
      <c r="E6" s="17">
        <v>643332</v>
      </c>
      <c r="F6" s="46">
        <f t="shared" si="0"/>
        <v>10.817756852194384</v>
      </c>
      <c r="G6" s="46">
        <f t="shared" si="1"/>
        <v>7.1147729534847715</v>
      </c>
    </row>
    <row r="7" spans="2:7" ht="12.75">
      <c r="B7" s="6" t="s">
        <v>3</v>
      </c>
      <c r="C7" s="13">
        <v>6836</v>
      </c>
      <c r="D7" s="7">
        <v>14007</v>
      </c>
      <c r="E7" s="8">
        <v>114362</v>
      </c>
      <c r="F7" s="46">
        <f t="shared" si="0"/>
        <v>16.729373902867174</v>
      </c>
      <c r="G7" s="46">
        <f t="shared" si="1"/>
        <v>8.16463196972942</v>
      </c>
    </row>
    <row r="8" spans="2:7" ht="12.75">
      <c r="B8" s="6" t="s">
        <v>4</v>
      </c>
      <c r="C8" s="13">
        <v>17099</v>
      </c>
      <c r="D8" s="7">
        <v>40750</v>
      </c>
      <c r="E8" s="8">
        <v>359634</v>
      </c>
      <c r="F8" s="46">
        <f t="shared" si="0"/>
        <v>21.03245803848178</v>
      </c>
      <c r="G8" s="46">
        <f t="shared" si="1"/>
        <v>8.825374233128834</v>
      </c>
    </row>
    <row r="9" spans="2:7" ht="12.75">
      <c r="B9" s="18" t="s">
        <v>23</v>
      </c>
      <c r="C9" s="19">
        <v>23935</v>
      </c>
      <c r="D9" s="20">
        <v>54757</v>
      </c>
      <c r="E9" s="21">
        <v>473996</v>
      </c>
      <c r="F9" s="46">
        <f t="shared" si="0"/>
        <v>19.803467725088783</v>
      </c>
      <c r="G9" s="46">
        <f t="shared" si="1"/>
        <v>8.656354438701902</v>
      </c>
    </row>
    <row r="10" spans="2:7" ht="12.75">
      <c r="B10" s="9" t="s">
        <v>8</v>
      </c>
      <c r="C10" s="34">
        <v>83405</v>
      </c>
      <c r="D10" s="35">
        <v>145179</v>
      </c>
      <c r="E10" s="32">
        <v>1117328</v>
      </c>
      <c r="F10" s="47">
        <f t="shared" si="0"/>
        <v>13.396415083028595</v>
      </c>
      <c r="G10" s="47">
        <f t="shared" si="1"/>
        <v>7.696209506884604</v>
      </c>
    </row>
    <row r="12" spans="2:15" ht="12.75">
      <c r="B12" s="22"/>
      <c r="C12" s="22" t="s">
        <v>22</v>
      </c>
      <c r="D12" s="24"/>
      <c r="E12" s="23"/>
      <c r="F12" s="23"/>
      <c r="G12" s="23"/>
      <c r="H12" s="22" t="s">
        <v>20</v>
      </c>
      <c r="I12" s="24"/>
      <c r="K12" s="22"/>
      <c r="L12" s="23" t="s">
        <v>21</v>
      </c>
      <c r="M12" s="23"/>
      <c r="N12" s="23"/>
      <c r="O12" s="24"/>
    </row>
    <row r="13" spans="2:15" ht="12.75">
      <c r="B13" s="9" t="str">
        <f>G2</f>
        <v>words/CL</v>
      </c>
      <c r="C13" s="29" t="s">
        <v>9</v>
      </c>
      <c r="D13" s="30" t="s">
        <v>10</v>
      </c>
      <c r="E13" s="31" t="s">
        <v>11</v>
      </c>
      <c r="F13" s="31" t="s">
        <v>12</v>
      </c>
      <c r="G13" s="31" t="s">
        <v>13</v>
      </c>
      <c r="H13" s="29" t="s">
        <v>14</v>
      </c>
      <c r="I13" s="30" t="s">
        <v>15</v>
      </c>
      <c r="K13" s="9" t="str">
        <f>G2</f>
        <v>words/CL</v>
      </c>
      <c r="L13" s="31" t="s">
        <v>16</v>
      </c>
      <c r="M13" s="31" t="s">
        <v>17</v>
      </c>
      <c r="N13" s="31" t="s">
        <v>18</v>
      </c>
      <c r="O13" s="30" t="s">
        <v>19</v>
      </c>
    </row>
    <row r="14" spans="2:15" ht="12.75">
      <c r="B14" s="6" t="str">
        <f aca="true" t="shared" si="2" ref="B14:B21">B3</f>
        <v>  dialogue</v>
      </c>
      <c r="C14" s="36">
        <f>1/G3</f>
        <v>0.15262632304093818</v>
      </c>
      <c r="D14" s="8">
        <f>E3</f>
        <v>374516</v>
      </c>
      <c r="E14" s="25">
        <f aca="true" t="shared" si="3" ref="E14:E21">$O$4/D14</f>
        <v>1.0257098346162979E-05</v>
      </c>
      <c r="F14" s="25">
        <f aca="true" t="shared" si="4" ref="F14:F19">(C14+E14/2)/(1+E14)</f>
        <v>0.1526298860503595</v>
      </c>
      <c r="G14" s="25">
        <f aca="true" t="shared" si="5" ref="G14:G21">$O$3*SQRT((C14*(1-C14)+E14/4)/D14)/(1+E14)</f>
        <v>0.0011517661638169104</v>
      </c>
      <c r="H14" s="36">
        <f aca="true" t="shared" si="6" ref="H14:H19">F14-G14</f>
        <v>0.15147811988654258</v>
      </c>
      <c r="I14" s="40">
        <f aca="true" t="shared" si="7" ref="I14:I19">F14+G14</f>
        <v>0.1537816522141764</v>
      </c>
      <c r="K14" s="36">
        <f>1/C14</f>
        <v>6.551949755952485</v>
      </c>
      <c r="L14" s="25">
        <f aca="true" t="shared" si="8" ref="L14:M21">1/H14</f>
        <v>6.601613492093789</v>
      </c>
      <c r="M14" s="25">
        <f t="shared" si="8"/>
        <v>6.502726336996754</v>
      </c>
      <c r="N14" s="25">
        <f aca="true" t="shared" si="9" ref="N14:N19">K14-M14</f>
        <v>0.04922341895573101</v>
      </c>
      <c r="O14" s="40">
        <f aca="true" t="shared" si="10" ref="O14:O19">L14-K14</f>
        <v>0.04966373614130415</v>
      </c>
    </row>
    <row r="15" spans="2:15" ht="12.75">
      <c r="B15" s="6" t="str">
        <f t="shared" si="2"/>
        <v>  mixed</v>
      </c>
      <c r="C15" s="36">
        <f aca="true" t="shared" si="11" ref="C15:C21">1/G4</f>
        <v>0.12944627796112945</v>
      </c>
      <c r="D15" s="8">
        <f aca="true" t="shared" si="12" ref="D15:D21">E4</f>
        <v>43632</v>
      </c>
      <c r="E15" s="25">
        <f t="shared" si="3"/>
        <v>8.804197479399465E-05</v>
      </c>
      <c r="F15" s="25">
        <f t="shared" si="4"/>
        <v>0.12947889937053172</v>
      </c>
      <c r="G15" s="25">
        <f t="shared" si="5"/>
        <v>0.003149862775733769</v>
      </c>
      <c r="H15" s="36">
        <f t="shared" si="6"/>
        <v>0.12632903659479797</v>
      </c>
      <c r="I15" s="40">
        <f t="shared" si="7"/>
        <v>0.13262876214626548</v>
      </c>
      <c r="K15" s="36">
        <f aca="true" t="shared" si="13" ref="K15:K21">1/C15</f>
        <v>7.725212464589235</v>
      </c>
      <c r="L15" s="25">
        <f t="shared" si="8"/>
        <v>7.915836508810822</v>
      </c>
      <c r="M15" s="25">
        <f t="shared" si="8"/>
        <v>7.539842669248328</v>
      </c>
      <c r="N15" s="25">
        <f t="shared" si="9"/>
        <v>0.18536979534090658</v>
      </c>
      <c r="O15" s="40">
        <f t="shared" si="10"/>
        <v>0.19062404422158696</v>
      </c>
    </row>
    <row r="16" spans="2:15" ht="12.75">
      <c r="B16" s="6" t="str">
        <f t="shared" si="2"/>
        <v>  monologue</v>
      </c>
      <c r="C16" s="36">
        <f t="shared" si="11"/>
        <v>0.12262416512718488</v>
      </c>
      <c r="D16" s="8">
        <f t="shared" si="12"/>
        <v>225184</v>
      </c>
      <c r="E16" s="25">
        <f t="shared" si="3"/>
        <v>1.7059149158961445E-05</v>
      </c>
      <c r="F16" s="25">
        <f t="shared" si="4"/>
        <v>0.12263060272802095</v>
      </c>
      <c r="G16" s="25">
        <f t="shared" si="5"/>
        <v>0.001354754955682411</v>
      </c>
      <c r="H16" s="36">
        <f t="shared" si="6"/>
        <v>0.12127584777233855</v>
      </c>
      <c r="I16" s="40">
        <f t="shared" si="7"/>
        <v>0.12398535768370336</v>
      </c>
      <c r="K16" s="36">
        <f t="shared" si="13"/>
        <v>8.154999456777604</v>
      </c>
      <c r="L16" s="25">
        <f t="shared" si="8"/>
        <v>8.245664890153726</v>
      </c>
      <c r="M16" s="25">
        <f t="shared" si="8"/>
        <v>8.065468525332488</v>
      </c>
      <c r="N16" s="25">
        <f t="shared" si="9"/>
        <v>0.08953093144511648</v>
      </c>
      <c r="O16" s="40">
        <f t="shared" si="10"/>
        <v>0.0906654333761221</v>
      </c>
    </row>
    <row r="17" spans="2:15" ht="12.75">
      <c r="B17" s="14" t="str">
        <f t="shared" si="2"/>
        <v>ALL spoken</v>
      </c>
      <c r="C17" s="37">
        <f t="shared" si="11"/>
        <v>0.14055262290699047</v>
      </c>
      <c r="D17" s="17">
        <f t="shared" si="12"/>
        <v>643332</v>
      </c>
      <c r="E17" s="26">
        <f t="shared" si="3"/>
        <v>5.9711742058712674E-06</v>
      </c>
      <c r="F17" s="26">
        <f>(C17+E17/2)/(1+E17)</f>
        <v>0.14055476921708093</v>
      </c>
      <c r="G17" s="26">
        <f t="shared" si="5"/>
        <v>0.0008492960096388126</v>
      </c>
      <c r="H17" s="37">
        <f>F17-G17</f>
        <v>0.13970547320744212</v>
      </c>
      <c r="I17" s="41">
        <f>F17+G17</f>
        <v>0.14140406522671975</v>
      </c>
      <c r="K17" s="37">
        <f t="shared" si="13"/>
        <v>7.114772953484772</v>
      </c>
      <c r="L17" s="26">
        <f t="shared" si="8"/>
        <v>7.157915699660148</v>
      </c>
      <c r="M17" s="26">
        <f t="shared" si="8"/>
        <v>7.071932468112944</v>
      </c>
      <c r="N17" s="26">
        <f>K17-M17</f>
        <v>0.04284048537182805</v>
      </c>
      <c r="O17" s="41">
        <f>L17-K17</f>
        <v>0.04314274617537528</v>
      </c>
    </row>
    <row r="18" spans="2:15" ht="12.75">
      <c r="B18" s="6" t="str">
        <f t="shared" si="2"/>
        <v>  non-printed</v>
      </c>
      <c r="C18" s="36">
        <f t="shared" si="11"/>
        <v>0.12247949493712948</v>
      </c>
      <c r="D18" s="8">
        <f t="shared" si="12"/>
        <v>114362</v>
      </c>
      <c r="E18" s="25">
        <f t="shared" si="3"/>
        <v>3.359024364921542E-05</v>
      </c>
      <c r="F18" s="25">
        <f t="shared" si="4"/>
        <v>0.12249217551693335</v>
      </c>
      <c r="G18" s="25">
        <f t="shared" si="5"/>
        <v>0.0019000686173709657</v>
      </c>
      <c r="H18" s="36">
        <f t="shared" si="6"/>
        <v>0.12059210689956239</v>
      </c>
      <c r="I18" s="40">
        <f t="shared" si="7"/>
        <v>0.12439224413430432</v>
      </c>
      <c r="K18" s="36">
        <f t="shared" si="13"/>
        <v>8.16463196972942</v>
      </c>
      <c r="L18" s="25">
        <f t="shared" si="8"/>
        <v>8.292416690529095</v>
      </c>
      <c r="M18" s="25">
        <f t="shared" si="8"/>
        <v>8.039086415390303</v>
      </c>
      <c r="N18" s="25">
        <f t="shared" si="9"/>
        <v>0.12554555433911752</v>
      </c>
      <c r="O18" s="40">
        <f t="shared" si="10"/>
        <v>0.1277847207996743</v>
      </c>
    </row>
    <row r="19" spans="2:15" ht="12.75">
      <c r="B19" s="6" t="str">
        <f t="shared" si="2"/>
        <v>  printed</v>
      </c>
      <c r="C19" s="36">
        <f t="shared" si="11"/>
        <v>0.11330964258106854</v>
      </c>
      <c r="D19" s="8">
        <f t="shared" si="12"/>
        <v>359634</v>
      </c>
      <c r="E19" s="25">
        <f t="shared" si="3"/>
        <v>1.0681546917731845E-05</v>
      </c>
      <c r="F19" s="25">
        <f t="shared" si="4"/>
        <v>0.11331377298814482</v>
      </c>
      <c r="G19" s="25">
        <f t="shared" si="5"/>
        <v>0.0010359472368472343</v>
      </c>
      <c r="H19" s="36">
        <f t="shared" si="6"/>
        <v>0.11227782575129759</v>
      </c>
      <c r="I19" s="40">
        <f t="shared" si="7"/>
        <v>0.11434972022499205</v>
      </c>
      <c r="K19" s="36">
        <f t="shared" si="13"/>
        <v>8.825374233128834</v>
      </c>
      <c r="L19" s="25">
        <f t="shared" si="8"/>
        <v>8.906478134115837</v>
      </c>
      <c r="M19" s="25">
        <f t="shared" si="8"/>
        <v>8.745102288247155</v>
      </c>
      <c r="N19" s="25">
        <f t="shared" si="9"/>
        <v>0.08027194488167844</v>
      </c>
      <c r="O19" s="40">
        <f t="shared" si="10"/>
        <v>0.08110390098700293</v>
      </c>
    </row>
    <row r="20" spans="2:15" ht="12.75">
      <c r="B20" s="18" t="str">
        <f t="shared" si="2"/>
        <v>ALL written</v>
      </c>
      <c r="C20" s="38">
        <f t="shared" si="11"/>
        <v>0.11552207191621869</v>
      </c>
      <c r="D20" s="21">
        <f t="shared" si="12"/>
        <v>473996</v>
      </c>
      <c r="E20" s="27">
        <f t="shared" si="3"/>
        <v>8.104387894015086E-06</v>
      </c>
      <c r="F20" s="27">
        <f>(C20+E20/2)/(1+E20)</f>
        <v>0.11552518784923183</v>
      </c>
      <c r="G20" s="27">
        <f t="shared" si="5"/>
        <v>0.0009099905458060817</v>
      </c>
      <c r="H20" s="38">
        <f>F20-G20</f>
        <v>0.11461519730342574</v>
      </c>
      <c r="I20" s="42">
        <f>F20+G20</f>
        <v>0.1164351783950379</v>
      </c>
      <c r="K20" s="38">
        <f t="shared" si="13"/>
        <v>8.656354438701902</v>
      </c>
      <c r="L20" s="27">
        <f t="shared" si="8"/>
        <v>8.724846473479925</v>
      </c>
      <c r="M20" s="27">
        <f t="shared" si="8"/>
        <v>8.58846968574419</v>
      </c>
      <c r="N20" s="27">
        <f>K20-M20</f>
        <v>0.06788475295771157</v>
      </c>
      <c r="O20" s="42">
        <f>L20-K20</f>
        <v>0.06849203477802313</v>
      </c>
    </row>
    <row r="21" spans="2:15" ht="12.75">
      <c r="B21" s="9" t="str">
        <f t="shared" si="2"/>
        <v>TOTAL</v>
      </c>
      <c r="C21" s="39">
        <f t="shared" si="11"/>
        <v>0.12993409276416595</v>
      </c>
      <c r="D21" s="32">
        <f t="shared" si="12"/>
        <v>1117328</v>
      </c>
      <c r="E21" s="33">
        <f t="shared" si="3"/>
        <v>3.438066032724119E-06</v>
      </c>
      <c r="F21" s="33">
        <f>(C21+E21/2)/(1+E21)</f>
        <v>0.1299353650708172</v>
      </c>
      <c r="G21" s="33">
        <f t="shared" si="5"/>
        <v>0.0006234403393262736</v>
      </c>
      <c r="H21" s="39">
        <f>F21-G21</f>
        <v>0.12931192473149095</v>
      </c>
      <c r="I21" s="43">
        <f>F21+G21</f>
        <v>0.13055880541014347</v>
      </c>
      <c r="J21" s="4"/>
      <c r="K21" s="39">
        <f t="shared" si="13"/>
        <v>7.696209506884603</v>
      </c>
      <c r="L21" s="33">
        <f t="shared" si="8"/>
        <v>7.733238849212435</v>
      </c>
      <c r="M21" s="33">
        <f t="shared" si="8"/>
        <v>7.659383806848981</v>
      </c>
      <c r="N21" s="33">
        <f>K21-M21</f>
        <v>0.03682570003562269</v>
      </c>
      <c r="O21" s="43">
        <f>L21-K21</f>
        <v>0.037029342327831394</v>
      </c>
    </row>
    <row r="23" spans="2:15" ht="12.75">
      <c r="B23" s="22"/>
      <c r="C23" s="22" t="str">
        <f>C12</f>
        <v>Inverse</v>
      </c>
      <c r="D23" s="24"/>
      <c r="E23" s="23"/>
      <c r="F23" s="23"/>
      <c r="G23" s="23"/>
      <c r="H23" s="22" t="str">
        <f>H12</f>
        <v>Wilson</v>
      </c>
      <c r="I23" s="24"/>
      <c r="K23" s="22"/>
      <c r="L23" s="23" t="str">
        <f>L12</f>
        <v>Inverse Wilson</v>
      </c>
      <c r="M23" s="23"/>
      <c r="N23" s="23"/>
      <c r="O23" s="24"/>
    </row>
    <row r="24" spans="2:15" ht="12.75">
      <c r="B24" s="9" t="str">
        <f>F2</f>
        <v>words/PU</v>
      </c>
      <c r="C24" s="29" t="s">
        <v>9</v>
      </c>
      <c r="D24" s="30" t="s">
        <v>10</v>
      </c>
      <c r="E24" s="31" t="s">
        <v>11</v>
      </c>
      <c r="F24" s="31" t="s">
        <v>12</v>
      </c>
      <c r="G24" s="31" t="s">
        <v>13</v>
      </c>
      <c r="H24" s="29" t="s">
        <v>14</v>
      </c>
      <c r="I24" s="30" t="s">
        <v>15</v>
      </c>
      <c r="K24" s="9" t="str">
        <f>F2</f>
        <v>words/PU</v>
      </c>
      <c r="L24" s="31" t="s">
        <v>16</v>
      </c>
      <c r="M24" s="31" t="s">
        <v>17</v>
      </c>
      <c r="N24" s="31" t="s">
        <v>18</v>
      </c>
      <c r="O24" s="30" t="s">
        <v>19</v>
      </c>
    </row>
    <row r="25" spans="2:15" ht="12.75">
      <c r="B25" s="6" t="str">
        <f aca="true" t="shared" si="14" ref="B25:B32">B14</f>
        <v>  dialogue</v>
      </c>
      <c r="C25" s="36">
        <f aca="true" t="shared" si="15" ref="C25:C32">1/F3</f>
        <v>0.11720193529782438</v>
      </c>
      <c r="D25" s="7">
        <f>E3</f>
        <v>374516</v>
      </c>
      <c r="E25" s="44">
        <f aca="true" t="shared" si="16" ref="E25:E32">$O$4/D25</f>
        <v>1.0257098346162979E-05</v>
      </c>
      <c r="F25" s="48">
        <f aca="true" t="shared" si="17" ref="F25:F30">(C25+E25/2)/(1+E25)</f>
        <v>0.11720586165494772</v>
      </c>
      <c r="G25" s="49">
        <f aca="true" t="shared" si="18" ref="G25:G32">$O$3*SQRT((C25*(1-C25)+E25/4)/D25)/(1+E25)</f>
        <v>0.0010301756126651616</v>
      </c>
      <c r="H25" s="25">
        <f aca="true" t="shared" si="19" ref="H25:H30">F25-G25</f>
        <v>0.11617568604228255</v>
      </c>
      <c r="I25" s="40">
        <f aca="true" t="shared" si="20" ref="I25:I30">F25+G25</f>
        <v>0.11823603726761288</v>
      </c>
      <c r="K25" s="36">
        <f>1/C25</f>
        <v>8.532282316489725</v>
      </c>
      <c r="L25" s="25">
        <f aca="true" t="shared" si="21" ref="L25:M32">1/H25</f>
        <v>8.607653064652844</v>
      </c>
      <c r="M25" s="25">
        <f t="shared" si="21"/>
        <v>8.45765828346075</v>
      </c>
      <c r="N25" s="25">
        <f aca="true" t="shared" si="22" ref="N25:N30">K25-M25</f>
        <v>0.07462403302897513</v>
      </c>
      <c r="O25" s="40">
        <f aca="true" t="shared" si="23" ref="O25:O30">L25-K25</f>
        <v>0.0753707481631185</v>
      </c>
    </row>
    <row r="26" spans="2:17" ht="12.75">
      <c r="B26" s="6" t="str">
        <f t="shared" si="14"/>
        <v>  mixed</v>
      </c>
      <c r="C26" s="36">
        <f t="shared" si="15"/>
        <v>0.055991015768243495</v>
      </c>
      <c r="D26" s="7">
        <f aca="true" t="shared" si="24" ref="D26:D32">E4</f>
        <v>43632</v>
      </c>
      <c r="E26" s="36">
        <f t="shared" si="16"/>
        <v>8.804197479399465E-05</v>
      </c>
      <c r="F26" s="25">
        <f t="shared" si="17"/>
        <v>0.05603010375465802</v>
      </c>
      <c r="G26" s="40">
        <f t="shared" si="18"/>
        <v>0.0021574676704108967</v>
      </c>
      <c r="H26" s="25">
        <f t="shared" si="19"/>
        <v>0.053872636084247125</v>
      </c>
      <c r="I26" s="40">
        <f t="shared" si="20"/>
        <v>0.05818757142506892</v>
      </c>
      <c r="K26" s="36">
        <f aca="true" t="shared" si="25" ref="K26:K32">1/C26</f>
        <v>17.86000818665575</v>
      </c>
      <c r="L26" s="25">
        <f t="shared" si="21"/>
        <v>18.562299391404935</v>
      </c>
      <c r="M26" s="25">
        <f t="shared" si="21"/>
        <v>17.18580060155545</v>
      </c>
      <c r="N26" s="25">
        <f t="shared" si="22"/>
        <v>0.6742075851003015</v>
      </c>
      <c r="O26" s="40">
        <f t="shared" si="23"/>
        <v>0.7022912047491836</v>
      </c>
      <c r="Q26" s="50"/>
    </row>
    <row r="27" spans="2:17" ht="12.75">
      <c r="B27" s="6" t="str">
        <f t="shared" si="14"/>
        <v>  monologue</v>
      </c>
      <c r="C27" s="36">
        <f t="shared" si="15"/>
        <v>0.05832119511155322</v>
      </c>
      <c r="D27" s="7">
        <f t="shared" si="24"/>
        <v>225184</v>
      </c>
      <c r="E27" s="36">
        <f t="shared" si="16"/>
        <v>1.7059149158961445E-05</v>
      </c>
      <c r="F27" s="25">
        <f t="shared" si="17"/>
        <v>0.05832872964763338</v>
      </c>
      <c r="G27" s="40">
        <f t="shared" si="18"/>
        <v>0.000967949593364738</v>
      </c>
      <c r="H27" s="25">
        <f t="shared" si="19"/>
        <v>0.057360780054268645</v>
      </c>
      <c r="I27" s="40">
        <f t="shared" si="20"/>
        <v>0.059296679240998115</v>
      </c>
      <c r="K27" s="36">
        <f t="shared" si="25"/>
        <v>17.14642503616843</v>
      </c>
      <c r="L27" s="25">
        <f t="shared" si="21"/>
        <v>17.43351466025927</v>
      </c>
      <c r="M27" s="25">
        <f t="shared" si="21"/>
        <v>16.86435080007977</v>
      </c>
      <c r="N27" s="25">
        <f t="shared" si="22"/>
        <v>0.2820742360886612</v>
      </c>
      <c r="O27" s="40">
        <f t="shared" si="23"/>
        <v>0.2870896240908394</v>
      </c>
      <c r="Q27" s="50"/>
    </row>
    <row r="28" spans="2:17" ht="12.75">
      <c r="B28" s="6" t="str">
        <f t="shared" si="14"/>
        <v>ALL spoken</v>
      </c>
      <c r="C28" s="37">
        <f t="shared" si="15"/>
        <v>0.0924406060945204</v>
      </c>
      <c r="D28" s="16">
        <f t="shared" si="24"/>
        <v>643332</v>
      </c>
      <c r="E28" s="37">
        <f t="shared" si="16"/>
        <v>5.9711742058712674E-06</v>
      </c>
      <c r="F28" s="26">
        <f>(C28+E28/2)/(1+E28)</f>
        <v>0.09244303968812922</v>
      </c>
      <c r="G28" s="41">
        <f t="shared" si="18"/>
        <v>0.0007077828932225389</v>
      </c>
      <c r="H28" s="26">
        <f>F28-G28</f>
        <v>0.09173525679490668</v>
      </c>
      <c r="I28" s="41">
        <f>F28+G28</f>
        <v>0.09315082258135177</v>
      </c>
      <c r="K28" s="37">
        <f t="shared" si="25"/>
        <v>10.817756852194384</v>
      </c>
      <c r="L28" s="26">
        <f t="shared" si="21"/>
        <v>10.900934220260687</v>
      </c>
      <c r="M28" s="26">
        <f t="shared" si="21"/>
        <v>10.735278254002171</v>
      </c>
      <c r="N28" s="26">
        <f>K28-M28</f>
        <v>0.08247859819221226</v>
      </c>
      <c r="O28" s="41">
        <f>L28-K28</f>
        <v>0.08317736806630371</v>
      </c>
      <c r="Q28" s="50"/>
    </row>
    <row r="29" spans="2:15" ht="12.75">
      <c r="B29" s="6" t="str">
        <f t="shared" si="14"/>
        <v>  non-printed</v>
      </c>
      <c r="C29" s="36">
        <f t="shared" si="15"/>
        <v>0.05977510012066945</v>
      </c>
      <c r="D29" s="7">
        <f t="shared" si="24"/>
        <v>114362</v>
      </c>
      <c r="E29" s="36">
        <f t="shared" si="16"/>
        <v>3.359024364921542E-05</v>
      </c>
      <c r="F29" s="25">
        <f t="shared" si="17"/>
        <v>0.05978988688562581</v>
      </c>
      <c r="G29" s="40">
        <f t="shared" si="18"/>
        <v>0.001374043438769792</v>
      </c>
      <c r="H29" s="25">
        <f t="shared" si="19"/>
        <v>0.05841584344685602</v>
      </c>
      <c r="I29" s="40">
        <f t="shared" si="20"/>
        <v>0.0611639303243956</v>
      </c>
      <c r="K29" s="36">
        <f t="shared" si="25"/>
        <v>16.729373902867174</v>
      </c>
      <c r="L29" s="25">
        <f t="shared" si="21"/>
        <v>17.118643521936868</v>
      </c>
      <c r="M29" s="25">
        <f t="shared" si="21"/>
        <v>16.349505250828265</v>
      </c>
      <c r="N29" s="25">
        <f t="shared" si="22"/>
        <v>0.3798686520389083</v>
      </c>
      <c r="O29" s="40">
        <f t="shared" si="23"/>
        <v>0.3892696190696938</v>
      </c>
    </row>
    <row r="30" spans="2:15" ht="12.75">
      <c r="B30" s="6" t="str">
        <f t="shared" si="14"/>
        <v>  printed</v>
      </c>
      <c r="C30" s="36">
        <f t="shared" si="15"/>
        <v>0.04754556020843413</v>
      </c>
      <c r="D30" s="7">
        <f t="shared" si="24"/>
        <v>359634</v>
      </c>
      <c r="E30" s="36">
        <f t="shared" si="16"/>
        <v>1.0681546917731845E-05</v>
      </c>
      <c r="F30" s="25">
        <f t="shared" si="17"/>
        <v>0.04755039307013847</v>
      </c>
      <c r="G30" s="40">
        <f t="shared" si="18"/>
        <v>0.0006955083230312316</v>
      </c>
      <c r="H30" s="25">
        <f t="shared" si="19"/>
        <v>0.04685488474710724</v>
      </c>
      <c r="I30" s="40">
        <f t="shared" si="20"/>
        <v>0.0482459013931697</v>
      </c>
      <c r="K30" s="36">
        <f t="shared" si="25"/>
        <v>21.03245803848178</v>
      </c>
      <c r="L30" s="25">
        <f t="shared" si="21"/>
        <v>21.34249193861775</v>
      </c>
      <c r="M30" s="25">
        <f t="shared" si="21"/>
        <v>20.727149273276353</v>
      </c>
      <c r="N30" s="25">
        <f t="shared" si="22"/>
        <v>0.30530876520542805</v>
      </c>
      <c r="O30" s="40">
        <f t="shared" si="23"/>
        <v>0.31003390013597</v>
      </c>
    </row>
    <row r="31" spans="2:15" ht="12.75">
      <c r="B31" s="6" t="str">
        <f t="shared" si="14"/>
        <v>ALL written</v>
      </c>
      <c r="C31" s="38">
        <f t="shared" si="15"/>
        <v>0.05049620671904404</v>
      </c>
      <c r="D31" s="20">
        <f t="shared" si="24"/>
        <v>473996</v>
      </c>
      <c r="E31" s="38">
        <f t="shared" si="16"/>
        <v>8.104387894015086E-06</v>
      </c>
      <c r="F31" s="27">
        <f>(C31+E31/2)/(1+E31)</f>
        <v>0.05049984964262095</v>
      </c>
      <c r="G31" s="42">
        <f t="shared" si="18"/>
        <v>0.0006233665517154749</v>
      </c>
      <c r="H31" s="27">
        <f>F31-G31</f>
        <v>0.04987648309090548</v>
      </c>
      <c r="I31" s="42">
        <f>F31+G31</f>
        <v>0.05112321619433642</v>
      </c>
      <c r="K31" s="38">
        <f t="shared" si="25"/>
        <v>19.803467725088783</v>
      </c>
      <c r="L31" s="27">
        <f t="shared" si="21"/>
        <v>20.049529117307408</v>
      </c>
      <c r="M31" s="27">
        <f t="shared" si="21"/>
        <v>19.56058469010764</v>
      </c>
      <c r="N31" s="27">
        <f>K31-M31</f>
        <v>0.24288303498114416</v>
      </c>
      <c r="O31" s="42">
        <f>L31-K31</f>
        <v>0.24606139221862477</v>
      </c>
    </row>
    <row r="32" spans="2:15" ht="12.75">
      <c r="B32" s="9" t="str">
        <f t="shared" si="14"/>
        <v>TOTAL</v>
      </c>
      <c r="C32" s="39">
        <f t="shared" si="15"/>
        <v>0.07464683602308364</v>
      </c>
      <c r="D32" s="35">
        <f t="shared" si="24"/>
        <v>1117328</v>
      </c>
      <c r="E32" s="39">
        <f t="shared" si="16"/>
        <v>3.438066032724119E-06</v>
      </c>
      <c r="F32" s="33">
        <f>(C32+E32/2)/(1+E32)</f>
        <v>0.07464829841032083</v>
      </c>
      <c r="G32" s="43">
        <f t="shared" si="18"/>
        <v>0.00048732397169845316</v>
      </c>
      <c r="H32" s="33">
        <f>F32-G32</f>
        <v>0.07416097443862238</v>
      </c>
      <c r="I32" s="43">
        <f>F32+G32</f>
        <v>0.07513562238201929</v>
      </c>
      <c r="J32" s="4"/>
      <c r="K32" s="39">
        <f t="shared" si="25"/>
        <v>13.396415083028597</v>
      </c>
      <c r="L32" s="33">
        <f t="shared" si="21"/>
        <v>13.484180966737794</v>
      </c>
      <c r="M32" s="33">
        <f t="shared" si="21"/>
        <v>13.30926620818556</v>
      </c>
      <c r="N32" s="33">
        <f>K32-M32</f>
        <v>0.08714887484303624</v>
      </c>
      <c r="O32" s="43">
        <f>L32-K32</f>
        <v>0.08776588370919747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I48"/>
  <sheetViews>
    <sheetView workbookViewId="0" topLeftCell="A1">
      <selection activeCell="A1" sqref="A1"/>
    </sheetView>
  </sheetViews>
  <sheetFormatPr defaultColWidth="9.140625" defaultRowHeight="12.75"/>
  <sheetData>
    <row r="2" ht="12.75">
      <c r="C2" s="4" t="s">
        <v>30</v>
      </c>
    </row>
    <row r="3" spans="4:7" ht="12.75">
      <c r="D3" t="s">
        <v>32</v>
      </c>
      <c r="E3" t="s">
        <v>27</v>
      </c>
      <c r="F3" s="51" t="s">
        <v>31</v>
      </c>
      <c r="G3" t="s">
        <v>33</v>
      </c>
    </row>
    <row r="4" spans="3:7" ht="12.75">
      <c r="C4">
        <v>0</v>
      </c>
      <c r="D4">
        <f>C4^2</f>
        <v>0</v>
      </c>
      <c r="F4">
        <f aca="true" t="shared" si="0" ref="F4:F24">SQRT(C4)</f>
        <v>0</v>
      </c>
      <c r="G4">
        <f aca="true" t="shared" si="1" ref="G4:G24">1-D4</f>
        <v>1</v>
      </c>
    </row>
    <row r="5" spans="3:7" ht="12.75">
      <c r="C5">
        <f aca="true" t="shared" si="2" ref="C5:C10">C4+0.05</f>
        <v>0.05</v>
      </c>
      <c r="D5">
        <f aca="true" t="shared" si="3" ref="D5:D24">C5^2</f>
        <v>0.0025000000000000005</v>
      </c>
      <c r="E5">
        <f aca="true" t="shared" si="4" ref="E5:E24">1/C5</f>
        <v>20</v>
      </c>
      <c r="F5">
        <f t="shared" si="0"/>
        <v>0.22360679774997896</v>
      </c>
      <c r="G5">
        <f t="shared" si="1"/>
        <v>0.9975</v>
      </c>
    </row>
    <row r="6" spans="3:7" ht="12.75">
      <c r="C6">
        <f t="shared" si="2"/>
        <v>0.1</v>
      </c>
      <c r="D6">
        <f t="shared" si="3"/>
        <v>0.010000000000000002</v>
      </c>
      <c r="E6">
        <f t="shared" si="4"/>
        <v>10</v>
      </c>
      <c r="F6">
        <f t="shared" si="0"/>
        <v>0.31622776601683794</v>
      </c>
      <c r="G6">
        <f t="shared" si="1"/>
        <v>0.99</v>
      </c>
    </row>
    <row r="7" spans="3:7" ht="12.75">
      <c r="C7">
        <f t="shared" si="2"/>
        <v>0.15000000000000002</v>
      </c>
      <c r="D7">
        <f t="shared" si="3"/>
        <v>0.022500000000000006</v>
      </c>
      <c r="E7">
        <f t="shared" si="4"/>
        <v>6.666666666666666</v>
      </c>
      <c r="F7">
        <f t="shared" si="0"/>
        <v>0.3872983346207417</v>
      </c>
      <c r="G7">
        <f t="shared" si="1"/>
        <v>0.9775</v>
      </c>
    </row>
    <row r="8" spans="3:7" ht="12.75">
      <c r="C8">
        <f t="shared" si="2"/>
        <v>0.2</v>
      </c>
      <c r="D8">
        <f t="shared" si="3"/>
        <v>0.04000000000000001</v>
      </c>
      <c r="E8">
        <f t="shared" si="4"/>
        <v>5</v>
      </c>
      <c r="F8">
        <f t="shared" si="0"/>
        <v>0.4472135954999579</v>
      </c>
      <c r="G8">
        <f t="shared" si="1"/>
        <v>0.96</v>
      </c>
    </row>
    <row r="9" spans="3:7" ht="12.75">
      <c r="C9">
        <f t="shared" si="2"/>
        <v>0.25</v>
      </c>
      <c r="D9">
        <f t="shared" si="3"/>
        <v>0.0625</v>
      </c>
      <c r="E9">
        <f t="shared" si="4"/>
        <v>4</v>
      </c>
      <c r="F9">
        <f t="shared" si="0"/>
        <v>0.5</v>
      </c>
      <c r="G9">
        <f t="shared" si="1"/>
        <v>0.9375</v>
      </c>
    </row>
    <row r="10" spans="3:7" ht="12.75">
      <c r="C10">
        <f t="shared" si="2"/>
        <v>0.3</v>
      </c>
      <c r="D10">
        <f t="shared" si="3"/>
        <v>0.09</v>
      </c>
      <c r="E10">
        <f t="shared" si="4"/>
        <v>3.3333333333333335</v>
      </c>
      <c r="F10">
        <f t="shared" si="0"/>
        <v>0.5477225575051661</v>
      </c>
      <c r="G10">
        <f t="shared" si="1"/>
        <v>0.91</v>
      </c>
    </row>
    <row r="11" spans="3:7" ht="12.75">
      <c r="C11">
        <f aca="true" t="shared" si="5" ref="C11:C23">C10+0.05</f>
        <v>0.35</v>
      </c>
      <c r="D11">
        <f t="shared" si="3"/>
        <v>0.12249999999999998</v>
      </c>
      <c r="E11">
        <f t="shared" si="4"/>
        <v>2.857142857142857</v>
      </c>
      <c r="F11">
        <f t="shared" si="0"/>
        <v>0.5916079783099616</v>
      </c>
      <c r="G11">
        <f t="shared" si="1"/>
        <v>0.8775000000000001</v>
      </c>
    </row>
    <row r="12" spans="3:7" ht="12.75">
      <c r="C12">
        <f t="shared" si="5"/>
        <v>0.39999999999999997</v>
      </c>
      <c r="D12">
        <f t="shared" si="3"/>
        <v>0.15999999999999998</v>
      </c>
      <c r="E12">
        <f t="shared" si="4"/>
        <v>2.5</v>
      </c>
      <c r="F12">
        <f t="shared" si="0"/>
        <v>0.6324555320336759</v>
      </c>
      <c r="G12">
        <f t="shared" si="1"/>
        <v>0.8400000000000001</v>
      </c>
    </row>
    <row r="13" spans="3:7" ht="12.75">
      <c r="C13">
        <f t="shared" si="5"/>
        <v>0.44999999999999996</v>
      </c>
      <c r="D13">
        <f t="shared" si="3"/>
        <v>0.20249999999999996</v>
      </c>
      <c r="E13">
        <f t="shared" si="4"/>
        <v>2.2222222222222223</v>
      </c>
      <c r="F13">
        <f t="shared" si="0"/>
        <v>0.6708203932499369</v>
      </c>
      <c r="G13">
        <f t="shared" si="1"/>
        <v>0.7975000000000001</v>
      </c>
    </row>
    <row r="14" spans="3:7" ht="12.75">
      <c r="C14">
        <f t="shared" si="5"/>
        <v>0.49999999999999994</v>
      </c>
      <c r="D14">
        <f t="shared" si="3"/>
        <v>0.24999999999999994</v>
      </c>
      <c r="E14">
        <f t="shared" si="4"/>
        <v>2</v>
      </c>
      <c r="F14">
        <f t="shared" si="0"/>
        <v>0.7071067811865475</v>
      </c>
      <c r="G14">
        <f t="shared" si="1"/>
        <v>0.75</v>
      </c>
    </row>
    <row r="15" spans="3:7" ht="12.75">
      <c r="C15">
        <f t="shared" si="5"/>
        <v>0.5499999999999999</v>
      </c>
      <c r="D15">
        <f t="shared" si="3"/>
        <v>0.30249999999999994</v>
      </c>
      <c r="E15">
        <f t="shared" si="4"/>
        <v>1.8181818181818183</v>
      </c>
      <c r="F15">
        <f t="shared" si="0"/>
        <v>0.7416198487095662</v>
      </c>
      <c r="G15">
        <f t="shared" si="1"/>
        <v>0.6975</v>
      </c>
    </row>
    <row r="16" spans="3:7" ht="12.75">
      <c r="C16">
        <f t="shared" si="5"/>
        <v>0.6</v>
      </c>
      <c r="D16">
        <f t="shared" si="3"/>
        <v>0.36</v>
      </c>
      <c r="E16">
        <f t="shared" si="4"/>
        <v>1.6666666666666667</v>
      </c>
      <c r="F16">
        <f t="shared" si="0"/>
        <v>0.7745966692414834</v>
      </c>
      <c r="G16">
        <f t="shared" si="1"/>
        <v>0.64</v>
      </c>
    </row>
    <row r="17" spans="3:7" ht="12.75">
      <c r="C17">
        <f t="shared" si="5"/>
        <v>0.65</v>
      </c>
      <c r="D17">
        <f t="shared" si="3"/>
        <v>0.42250000000000004</v>
      </c>
      <c r="E17">
        <f t="shared" si="4"/>
        <v>1.5384615384615383</v>
      </c>
      <c r="F17">
        <f t="shared" si="0"/>
        <v>0.806225774829855</v>
      </c>
      <c r="G17">
        <f t="shared" si="1"/>
        <v>0.5774999999999999</v>
      </c>
    </row>
    <row r="18" spans="3:7" ht="12.75">
      <c r="C18">
        <f t="shared" si="5"/>
        <v>0.7000000000000001</v>
      </c>
      <c r="D18">
        <f t="shared" si="3"/>
        <v>0.4900000000000001</v>
      </c>
      <c r="E18">
        <f t="shared" si="4"/>
        <v>1.4285714285714284</v>
      </c>
      <c r="F18">
        <f t="shared" si="0"/>
        <v>0.8366600265340756</v>
      </c>
      <c r="G18">
        <f t="shared" si="1"/>
        <v>0.5099999999999999</v>
      </c>
    </row>
    <row r="19" spans="3:7" ht="12.75">
      <c r="C19">
        <f t="shared" si="5"/>
        <v>0.7500000000000001</v>
      </c>
      <c r="D19">
        <f t="shared" si="3"/>
        <v>0.5625000000000002</v>
      </c>
      <c r="E19">
        <f t="shared" si="4"/>
        <v>1.333333333333333</v>
      </c>
      <c r="F19">
        <f t="shared" si="0"/>
        <v>0.8660254037844387</v>
      </c>
      <c r="G19">
        <f t="shared" si="1"/>
        <v>0.4374999999999998</v>
      </c>
    </row>
    <row r="20" spans="3:7" ht="12.75">
      <c r="C20">
        <f t="shared" si="5"/>
        <v>0.8000000000000002</v>
      </c>
      <c r="D20">
        <f t="shared" si="3"/>
        <v>0.6400000000000002</v>
      </c>
      <c r="E20">
        <f t="shared" si="4"/>
        <v>1.2499999999999998</v>
      </c>
      <c r="F20">
        <f t="shared" si="0"/>
        <v>0.894427190999916</v>
      </c>
      <c r="G20">
        <f t="shared" si="1"/>
        <v>0.35999999999999976</v>
      </c>
    </row>
    <row r="21" spans="3:7" ht="12.75">
      <c r="C21">
        <f t="shared" si="5"/>
        <v>0.8500000000000002</v>
      </c>
      <c r="D21">
        <f t="shared" si="3"/>
        <v>0.7225000000000004</v>
      </c>
      <c r="E21">
        <f t="shared" si="4"/>
        <v>1.176470588235294</v>
      </c>
      <c r="F21">
        <f t="shared" si="0"/>
        <v>0.9219544457292889</v>
      </c>
      <c r="G21">
        <f t="shared" si="1"/>
        <v>0.27749999999999964</v>
      </c>
    </row>
    <row r="22" spans="3:7" ht="12.75">
      <c r="C22">
        <f t="shared" si="5"/>
        <v>0.9000000000000002</v>
      </c>
      <c r="D22">
        <f t="shared" si="3"/>
        <v>0.8100000000000004</v>
      </c>
      <c r="E22">
        <f t="shared" si="4"/>
        <v>1.1111111111111107</v>
      </c>
      <c r="F22">
        <f t="shared" si="0"/>
        <v>0.9486832980505139</v>
      </c>
      <c r="G22">
        <f t="shared" si="1"/>
        <v>0.1899999999999996</v>
      </c>
    </row>
    <row r="23" spans="3:7" ht="12.75">
      <c r="C23">
        <f t="shared" si="5"/>
        <v>0.9500000000000003</v>
      </c>
      <c r="D23">
        <f t="shared" si="3"/>
        <v>0.9025000000000005</v>
      </c>
      <c r="E23">
        <f t="shared" si="4"/>
        <v>1.0526315789473681</v>
      </c>
      <c r="F23">
        <f t="shared" si="0"/>
        <v>0.9746794344808966</v>
      </c>
      <c r="G23">
        <f t="shared" si="1"/>
        <v>0.09749999999999948</v>
      </c>
    </row>
    <row r="24" spans="3:7" ht="12.75">
      <c r="C24">
        <f>C23+0.05</f>
        <v>1.0000000000000002</v>
      </c>
      <c r="D24">
        <f t="shared" si="3"/>
        <v>1.0000000000000004</v>
      </c>
      <c r="E24">
        <f t="shared" si="4"/>
        <v>0.9999999999999998</v>
      </c>
      <c r="F24">
        <f t="shared" si="0"/>
        <v>1</v>
      </c>
      <c r="G24">
        <f t="shared" si="1"/>
        <v>0</v>
      </c>
    </row>
    <row r="26" ht="12.75">
      <c r="C26" s="4" t="s">
        <v>29</v>
      </c>
    </row>
    <row r="27" spans="4:5" ht="12.75">
      <c r="D27" t="s">
        <v>28</v>
      </c>
      <c r="E27" t="s">
        <v>40</v>
      </c>
    </row>
    <row r="28" spans="3:7" ht="12.75">
      <c r="C28">
        <v>0</v>
      </c>
      <c r="D28">
        <f>(C28-0.5)^2</f>
        <v>0.25</v>
      </c>
      <c r="E28">
        <f>IF(C28&lt;0.25,C28*2,IF(C28&gt;0.75,C28*2-2,0.5))</f>
        <v>0</v>
      </c>
      <c r="G28" t="s">
        <v>41</v>
      </c>
    </row>
    <row r="29" spans="3:5" ht="12.75">
      <c r="C29">
        <f aca="true" t="shared" si="6" ref="C29:C34">C28+0.05</f>
        <v>0.05</v>
      </c>
      <c r="D29">
        <f aca="true" t="shared" si="7" ref="D29:D48">(C29-0.5)^2</f>
        <v>0.2025</v>
      </c>
      <c r="E29">
        <f aca="true" t="shared" si="8" ref="E29:E43">IF(C29&lt;0.25,C29*2,IF(C29&gt;0.75,C29*2-2,0.5))</f>
        <v>0.1</v>
      </c>
    </row>
    <row r="30" spans="3:8" ht="12.75">
      <c r="C30">
        <f t="shared" si="6"/>
        <v>0.1</v>
      </c>
      <c r="D30">
        <f t="shared" si="7"/>
        <v>0.16000000000000003</v>
      </c>
      <c r="E30">
        <f t="shared" si="8"/>
        <v>0.2</v>
      </c>
      <c r="G30" t="s">
        <v>36</v>
      </c>
      <c r="H30" t="s">
        <v>37</v>
      </c>
    </row>
    <row r="31" spans="3:8" ht="12.75">
      <c r="C31">
        <f t="shared" si="6"/>
        <v>0.15000000000000002</v>
      </c>
      <c r="D31">
        <f t="shared" si="7"/>
        <v>0.12249999999999998</v>
      </c>
      <c r="E31">
        <f t="shared" si="8"/>
        <v>0.30000000000000004</v>
      </c>
      <c r="G31" t="s">
        <v>38</v>
      </c>
      <c r="H31" t="s">
        <v>39</v>
      </c>
    </row>
    <row r="32" spans="3:9" ht="12.75">
      <c r="C32">
        <f t="shared" si="6"/>
        <v>0.2</v>
      </c>
      <c r="D32">
        <f t="shared" si="7"/>
        <v>0.09</v>
      </c>
      <c r="E32">
        <f t="shared" si="8"/>
        <v>0.4</v>
      </c>
      <c r="H32" t="s">
        <v>34</v>
      </c>
      <c r="I32" t="s">
        <v>35</v>
      </c>
    </row>
    <row r="33" spans="3:5" ht="12.75">
      <c r="C33">
        <f t="shared" si="6"/>
        <v>0.25</v>
      </c>
      <c r="D33">
        <f t="shared" si="7"/>
        <v>0.0625</v>
      </c>
      <c r="E33">
        <f t="shared" si="8"/>
        <v>0.5</v>
      </c>
    </row>
    <row r="34" spans="3:5" ht="12.75">
      <c r="C34">
        <f t="shared" si="6"/>
        <v>0.3</v>
      </c>
      <c r="D34">
        <f t="shared" si="7"/>
        <v>0.04000000000000001</v>
      </c>
      <c r="E34">
        <f t="shared" si="8"/>
        <v>0.5</v>
      </c>
    </row>
    <row r="35" spans="3:5" ht="12.75">
      <c r="C35">
        <f aca="true" t="shared" si="9" ref="C35:C47">C34+0.05</f>
        <v>0.35</v>
      </c>
      <c r="D35">
        <f t="shared" si="7"/>
        <v>0.022500000000000006</v>
      </c>
      <c r="E35">
        <f t="shared" si="8"/>
        <v>0.5</v>
      </c>
    </row>
    <row r="36" spans="3:5" ht="12.75">
      <c r="C36">
        <f t="shared" si="9"/>
        <v>0.39999999999999997</v>
      </c>
      <c r="D36">
        <f t="shared" si="7"/>
        <v>0.010000000000000007</v>
      </c>
      <c r="E36">
        <f t="shared" si="8"/>
        <v>0.5</v>
      </c>
    </row>
    <row r="37" spans="3:5" ht="12.75">
      <c r="C37">
        <f t="shared" si="9"/>
        <v>0.44999999999999996</v>
      </c>
      <c r="D37">
        <f t="shared" si="7"/>
        <v>0.0025000000000000044</v>
      </c>
      <c r="E37">
        <f t="shared" si="8"/>
        <v>0.5</v>
      </c>
    </row>
    <row r="38" spans="3:5" ht="12.75">
      <c r="C38">
        <f t="shared" si="9"/>
        <v>0.49999999999999994</v>
      </c>
      <c r="D38">
        <f t="shared" si="7"/>
        <v>3.0814879110195774E-33</v>
      </c>
      <c r="E38">
        <f t="shared" si="8"/>
        <v>0.5</v>
      </c>
    </row>
    <row r="39" spans="3:5" ht="12.75">
      <c r="C39">
        <f t="shared" si="9"/>
        <v>0.5499999999999999</v>
      </c>
      <c r="D39">
        <f t="shared" si="7"/>
        <v>0.0024999999999999935</v>
      </c>
      <c r="E39">
        <f t="shared" si="8"/>
        <v>0.5</v>
      </c>
    </row>
    <row r="40" spans="3:5" ht="12.75">
      <c r="C40">
        <f t="shared" si="9"/>
        <v>0.6</v>
      </c>
      <c r="D40">
        <f t="shared" si="7"/>
        <v>0.009999999999999995</v>
      </c>
      <c r="E40">
        <f t="shared" si="8"/>
        <v>0.5</v>
      </c>
    </row>
    <row r="41" spans="3:5" ht="12.75">
      <c r="C41">
        <f t="shared" si="9"/>
        <v>0.65</v>
      </c>
      <c r="D41">
        <f t="shared" si="7"/>
        <v>0.022500000000000006</v>
      </c>
      <c r="E41">
        <f t="shared" si="8"/>
        <v>0.5</v>
      </c>
    </row>
    <row r="42" spans="3:5" ht="12.75">
      <c r="C42">
        <f t="shared" si="9"/>
        <v>0.7000000000000001</v>
      </c>
      <c r="D42">
        <f t="shared" si="7"/>
        <v>0.04000000000000003</v>
      </c>
      <c r="E42">
        <f t="shared" si="8"/>
        <v>0.5</v>
      </c>
    </row>
    <row r="43" spans="3:5" ht="12.75">
      <c r="C43">
        <f t="shared" si="9"/>
        <v>0.7500000000000001</v>
      </c>
      <c r="D43">
        <f t="shared" si="7"/>
        <v>0.06250000000000006</v>
      </c>
      <c r="E43">
        <f t="shared" si="8"/>
        <v>0.5</v>
      </c>
    </row>
    <row r="44" spans="3:5" ht="12.75">
      <c r="C44">
        <f t="shared" si="9"/>
        <v>0.8000000000000002</v>
      </c>
      <c r="D44">
        <f t="shared" si="7"/>
        <v>0.0900000000000001</v>
      </c>
      <c r="E44">
        <f>IF(C44&lt;0.25,C44*2,IF(C44&gt;0.75,(C44*2)-1,0.5))</f>
        <v>0.6000000000000003</v>
      </c>
    </row>
    <row r="45" spans="3:5" ht="12.75">
      <c r="C45">
        <f t="shared" si="9"/>
        <v>0.8500000000000002</v>
      </c>
      <c r="D45">
        <f t="shared" si="7"/>
        <v>0.12250000000000014</v>
      </c>
      <c r="E45">
        <f>IF(C45&lt;0.25,C45*2,IF(C45&gt;0.75,(C45*2)-1,0.5))</f>
        <v>0.7000000000000004</v>
      </c>
    </row>
    <row r="46" spans="3:5" ht="12.75">
      <c r="C46">
        <f t="shared" si="9"/>
        <v>0.9000000000000002</v>
      </c>
      <c r="D46">
        <f t="shared" si="7"/>
        <v>0.1600000000000002</v>
      </c>
      <c r="E46">
        <f>IF(C46&lt;0.25,C46*2,IF(C46&gt;0.75,(C46*2)-1,0.5))</f>
        <v>0.8000000000000005</v>
      </c>
    </row>
    <row r="47" spans="3:5" ht="12.75">
      <c r="C47">
        <f t="shared" si="9"/>
        <v>0.9500000000000003</v>
      </c>
      <c r="D47">
        <f t="shared" si="7"/>
        <v>0.20250000000000026</v>
      </c>
      <c r="E47">
        <f>IF(C47&lt;0.25,C47*2,IF(C47&gt;0.75,(C47*2)-1,0.5))</f>
        <v>0.9000000000000006</v>
      </c>
    </row>
    <row r="48" spans="3:5" ht="12.75">
      <c r="C48">
        <f>C47+0.05</f>
        <v>1.0000000000000002</v>
      </c>
      <c r="D48">
        <f t="shared" si="7"/>
        <v>0.2500000000000002</v>
      </c>
      <c r="E48">
        <f>IF(C48&lt;0.25,C48*2,IF(C48&gt;0.75,(C48*2)-1,0.5))</f>
        <v>1.0000000000000004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2012-11-25T10:27:37Z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