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36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<sst xmlns="http://schemas.openxmlformats.org/spreadsheetml/2006/main" count="56" uniqueCount="34">
  <si>
    <t>a</t>
  </si>
  <si>
    <t>b</t>
  </si>
  <si>
    <t>p</t>
  </si>
  <si>
    <t>upper</t>
  </si>
  <si>
    <t>lower</t>
  </si>
  <si>
    <t>c</t>
  </si>
  <si>
    <t>d</t>
  </si>
  <si>
    <t>p1</t>
  </si>
  <si>
    <t>p2</t>
  </si>
  <si>
    <t>n1 = a+b</t>
  </si>
  <si>
    <t>n2 = c+d</t>
  </si>
  <si>
    <t>phi</t>
  </si>
  <si>
    <t>p^</t>
  </si>
  <si>
    <t>gauss^</t>
  </si>
  <si>
    <r>
      <t>c</t>
    </r>
    <r>
      <rPr>
        <sz val="10"/>
        <rFont val="Arial"/>
        <family val="0"/>
      </rPr>
      <t>²crit</t>
    </r>
  </si>
  <si>
    <t>diff</t>
  </si>
  <si>
    <t>err</t>
  </si>
  <si>
    <t>n1 = a+c</t>
  </si>
  <si>
    <t>Gaussian</t>
  </si>
  <si>
    <t>Liebetrau</t>
  </si>
  <si>
    <t>y2-</t>
  </si>
  <si>
    <t>y2+</t>
  </si>
  <si>
    <t>y1-</t>
  </si>
  <si>
    <t>y1+</t>
  </si>
  <si>
    <t>NW-</t>
  </si>
  <si>
    <t>NW+</t>
  </si>
  <si>
    <t>Newcombe-Wilson</t>
  </si>
  <si>
    <t>relative</t>
  </si>
  <si>
    <t>x</t>
  </si>
  <si>
    <t>N</t>
  </si>
  <si>
    <t>p(b)</t>
  </si>
  <si>
    <t>&lt;- prior</t>
  </si>
  <si>
    <t>&lt; total number of cells in table</t>
  </si>
  <si>
    <t>Calculating intervals for 2 x 2 phi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</si>
</sst>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0"/>
    <numFmt numFmtId="165" formatCode="0.0000"/>
    <numFmt numFmtId="166" formatCode="0.00000000000000"/>
    <numFmt numFmtId="167" formatCode="0.000000000000000"/>
    <numFmt numFmtId="168" formatCode="0.0000000000000000"/>
    <numFmt numFmtId="169" formatCode="0.0"/>
    <numFmt numFmtId="170" formatCode="#,##0.0000000000000"/>
  </numFmts>
  <fonts count="23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Symbol"/>
      <family val="1"/>
    </font>
    <font>
      <u val="single"/>
      <sz val="10"/>
      <color indexed="12"/>
      <name val="Arial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0" fillId="0" borderId="0" xfId="0" applyFont="1" applyAlignment="1">
      <alignment/>
    </xf>
    <xf numFmtId="165" fontId="0" fillId="0" borderId="1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24" borderId="0" xfId="0" applyFill="1" applyAlignment="1">
      <alignment/>
    </xf>
    <xf numFmtId="0" fontId="19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Sheet1!$C$8:$W$8</c:f>
              <c:numCache/>
            </c:numRef>
          </c:cat>
          <c:val>
            <c:numRef>
              <c:f>Sheet1!$C$68:$W$68</c:f>
              <c:numCache/>
            </c:numRef>
          </c:val>
          <c:smooth val="1"/>
        </c:ser>
        <c:ser>
          <c:idx val="1"/>
          <c:order val="1"/>
          <c:tx>
            <c:v>Gauss upper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Sheet1!$C$8:$W$8</c:f>
              <c:numCache/>
            </c:numRef>
          </c:cat>
          <c:val>
            <c:numRef>
              <c:f>Sheet1!$C$36:$W$36</c:f>
              <c:numCache/>
            </c:numRef>
          </c:val>
          <c:smooth val="1"/>
        </c:ser>
        <c:ser>
          <c:idx val="2"/>
          <c:order val="2"/>
          <c:tx>
            <c:v>Gauss lower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Sheet1!$C$8:$W$8</c:f>
              <c:numCache/>
            </c:numRef>
          </c:cat>
          <c:val>
            <c:numRef>
              <c:f>Sheet1!$C$37:$W$37</c:f>
              <c:numCache/>
            </c:numRef>
          </c:val>
          <c:smooth val="1"/>
        </c:ser>
        <c:ser>
          <c:idx val="3"/>
          <c:order val="3"/>
          <c:tx>
            <c:v>Liebetrau upper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Sheet1!$C$8:$W$8</c:f>
              <c:numCache/>
            </c:numRef>
          </c:cat>
          <c:val>
            <c:numRef>
              <c:f>Sheet1!$C$64:$W$64</c:f>
              <c:numCache/>
            </c:numRef>
          </c:val>
          <c:smooth val="1"/>
        </c:ser>
        <c:ser>
          <c:idx val="4"/>
          <c:order val="4"/>
          <c:tx>
            <c:v>Liebetrau lower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Sheet1!$C$8:$W$8</c:f>
              <c:numCache/>
            </c:numRef>
          </c:cat>
          <c:val>
            <c:numRef>
              <c:f>Sheet1!$C$65:$W$65</c:f>
              <c:numCache/>
            </c:numRef>
          </c:val>
          <c:smooth val="1"/>
        </c:ser>
        <c:ser>
          <c:idx val="5"/>
          <c:order val="5"/>
          <c:tx>
            <c:v>NW 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Sheet1!$C$8:$W$8</c:f>
              <c:numCache/>
            </c:numRef>
          </c:cat>
          <c:val>
            <c:numRef>
              <c:f>Sheet1!$C$57:$W$57</c:f>
              <c:numCache/>
            </c:numRef>
          </c:val>
          <c:smooth val="1"/>
        </c:ser>
        <c:ser>
          <c:idx val="6"/>
          <c:order val="6"/>
          <c:tx>
            <c:v>NW lower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Sheet1!$C$8:$W$8</c:f>
              <c:numCache/>
            </c:numRef>
          </c:cat>
          <c:val>
            <c:numRef>
              <c:f>Sheet1!$C$58:$W$58</c:f>
              <c:numCache/>
            </c:numRef>
          </c:val>
          <c:smooth val="1"/>
        </c:ser>
        <c:axId val="2898329"/>
        <c:axId val="26084962"/>
      </c:lineChart>
      <c:catAx>
        <c:axId val="2898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84962"/>
        <c:crosses val="autoZero"/>
        <c:auto val="1"/>
        <c:lblOffset val="100"/>
        <c:noMultiLvlLbl val="0"/>
      </c:catAx>
      <c:valAx>
        <c:axId val="2608496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28983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14</xdr:row>
      <xdr:rowOff>9525</xdr:rowOff>
    </xdr:from>
    <xdr:to>
      <xdr:col>11</xdr:col>
      <xdr:colOff>457200</xdr:colOff>
      <xdr:row>39</xdr:row>
      <xdr:rowOff>114300</xdr:rowOff>
    </xdr:to>
    <xdr:graphicFrame>
      <xdr:nvGraphicFramePr>
        <xdr:cNvPr id="1" name="Chart 1"/>
        <xdr:cNvGraphicFramePr/>
      </xdr:nvGraphicFramePr>
      <xdr:xfrm>
        <a:off x="2314575" y="2343150"/>
        <a:ext cx="48482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X68"/>
  <sheetViews>
    <sheetView tabSelected="1" workbookViewId="0" topLeftCell="A1">
      <selection activeCell="C5" sqref="C5"/>
    </sheetView>
  </sheetViews>
  <sheetFormatPr defaultColWidth="9.140625" defaultRowHeight="12.75"/>
  <sheetData>
    <row r="1" ht="18">
      <c r="B1" s="8" t="s">
        <v>33</v>
      </c>
    </row>
    <row r="4" spans="2:4" ht="12.75">
      <c r="B4" t="s">
        <v>29</v>
      </c>
      <c r="C4" s="7">
        <v>20</v>
      </c>
      <c r="D4" t="s">
        <v>32</v>
      </c>
    </row>
    <row r="5" spans="2:10" ht="12.75">
      <c r="B5" t="s">
        <v>30</v>
      </c>
      <c r="C5" s="7">
        <f>1/6</f>
        <v>0.16666666666666666</v>
      </c>
      <c r="D5" t="s">
        <v>31</v>
      </c>
      <c r="H5" s="4" t="s">
        <v>14</v>
      </c>
      <c r="I5">
        <f>CHIINV(0.05,1)</f>
        <v>3.841455338005062</v>
      </c>
      <c r="J5">
        <f>NORMSINV(1-0.05/2)</f>
        <v>1.9599610823206604</v>
      </c>
    </row>
    <row r="7" spans="2:23" ht="12.75">
      <c r="B7" t="s">
        <v>2</v>
      </c>
      <c r="C7" s="1">
        <v>0</v>
      </c>
      <c r="D7" s="1">
        <f aca="true" t="shared" si="0" ref="D7:W7">C7+0.05</f>
        <v>0.05</v>
      </c>
      <c r="E7" s="1">
        <f t="shared" si="0"/>
        <v>0.1</v>
      </c>
      <c r="F7" s="1">
        <f t="shared" si="0"/>
        <v>0.15000000000000002</v>
      </c>
      <c r="G7" s="1">
        <f t="shared" si="0"/>
        <v>0.2</v>
      </c>
      <c r="H7" s="1">
        <f t="shared" si="0"/>
        <v>0.25</v>
      </c>
      <c r="I7" s="1">
        <f t="shared" si="0"/>
        <v>0.3</v>
      </c>
      <c r="J7" s="1">
        <f t="shared" si="0"/>
        <v>0.35</v>
      </c>
      <c r="K7" s="1">
        <f t="shared" si="0"/>
        <v>0.39999999999999997</v>
      </c>
      <c r="L7" s="1">
        <f t="shared" si="0"/>
        <v>0.44999999999999996</v>
      </c>
      <c r="M7" s="1">
        <f t="shared" si="0"/>
        <v>0.49999999999999994</v>
      </c>
      <c r="N7" s="1">
        <f t="shared" si="0"/>
        <v>0.5499999999999999</v>
      </c>
      <c r="O7" s="1">
        <f t="shared" si="0"/>
        <v>0.6</v>
      </c>
      <c r="P7" s="1">
        <f t="shared" si="0"/>
        <v>0.65</v>
      </c>
      <c r="Q7" s="1">
        <f t="shared" si="0"/>
        <v>0.7000000000000001</v>
      </c>
      <c r="R7" s="1">
        <f t="shared" si="0"/>
        <v>0.7500000000000001</v>
      </c>
      <c r="S7" s="1">
        <f t="shared" si="0"/>
        <v>0.8000000000000002</v>
      </c>
      <c r="T7" s="1">
        <f t="shared" si="0"/>
        <v>0.8500000000000002</v>
      </c>
      <c r="U7" s="1">
        <f t="shared" si="0"/>
        <v>0.9000000000000002</v>
      </c>
      <c r="V7" s="1">
        <f t="shared" si="0"/>
        <v>0.9500000000000003</v>
      </c>
      <c r="W7" s="1">
        <f t="shared" si="0"/>
        <v>1.0000000000000002</v>
      </c>
    </row>
    <row r="8" spans="2:23" ht="12.75">
      <c r="B8" t="s">
        <v>28</v>
      </c>
      <c r="C8">
        <f aca="true" t="shared" si="1" ref="C8:W8">($C4/2)*(C7+1)</f>
        <v>10</v>
      </c>
      <c r="D8">
        <f t="shared" si="1"/>
        <v>10.5</v>
      </c>
      <c r="E8">
        <f t="shared" si="1"/>
        <v>11</v>
      </c>
      <c r="F8">
        <f t="shared" si="1"/>
        <v>11.5</v>
      </c>
      <c r="G8">
        <f t="shared" si="1"/>
        <v>12</v>
      </c>
      <c r="H8">
        <f t="shared" si="1"/>
        <v>12.5</v>
      </c>
      <c r="I8">
        <f t="shared" si="1"/>
        <v>13</v>
      </c>
      <c r="J8">
        <f t="shared" si="1"/>
        <v>13.5</v>
      </c>
      <c r="K8">
        <f t="shared" si="1"/>
        <v>14</v>
      </c>
      <c r="L8">
        <f t="shared" si="1"/>
        <v>14.5</v>
      </c>
      <c r="M8">
        <f t="shared" si="1"/>
        <v>15</v>
      </c>
      <c r="N8">
        <f t="shared" si="1"/>
        <v>15.499999999999998</v>
      </c>
      <c r="O8">
        <f t="shared" si="1"/>
        <v>16</v>
      </c>
      <c r="P8">
        <f t="shared" si="1"/>
        <v>16.5</v>
      </c>
      <c r="Q8">
        <f t="shared" si="1"/>
        <v>17</v>
      </c>
      <c r="R8">
        <f t="shared" si="1"/>
        <v>17.5</v>
      </c>
      <c r="S8">
        <f t="shared" si="1"/>
        <v>18.000000000000004</v>
      </c>
      <c r="T8">
        <f t="shared" si="1"/>
        <v>18.5</v>
      </c>
      <c r="U8">
        <f t="shared" si="1"/>
        <v>19.000000000000004</v>
      </c>
      <c r="V8">
        <f t="shared" si="1"/>
        <v>19.5</v>
      </c>
      <c r="W8">
        <f t="shared" si="1"/>
        <v>20</v>
      </c>
    </row>
    <row r="9" spans="3:23" ht="12.75">
      <c r="C9">
        <f aca="true" t="shared" si="2" ref="C9:W9">$C$4-C8</f>
        <v>10</v>
      </c>
      <c r="D9">
        <f t="shared" si="2"/>
        <v>9.5</v>
      </c>
      <c r="E9">
        <f t="shared" si="2"/>
        <v>9</v>
      </c>
      <c r="F9">
        <f t="shared" si="2"/>
        <v>8.5</v>
      </c>
      <c r="G9">
        <f t="shared" si="2"/>
        <v>8</v>
      </c>
      <c r="H9">
        <f t="shared" si="2"/>
        <v>7.5</v>
      </c>
      <c r="I9">
        <f t="shared" si="2"/>
        <v>7</v>
      </c>
      <c r="J9">
        <f t="shared" si="2"/>
        <v>6.5</v>
      </c>
      <c r="K9">
        <f t="shared" si="2"/>
        <v>6</v>
      </c>
      <c r="L9">
        <f t="shared" si="2"/>
        <v>5.5</v>
      </c>
      <c r="M9">
        <f t="shared" si="2"/>
        <v>5</v>
      </c>
      <c r="N9">
        <f t="shared" si="2"/>
        <v>4.500000000000002</v>
      </c>
      <c r="O9">
        <f t="shared" si="2"/>
        <v>4</v>
      </c>
      <c r="P9">
        <f t="shared" si="2"/>
        <v>3.5</v>
      </c>
      <c r="Q9">
        <f t="shared" si="2"/>
        <v>3</v>
      </c>
      <c r="R9">
        <f t="shared" si="2"/>
        <v>2.5</v>
      </c>
      <c r="S9">
        <f t="shared" si="2"/>
        <v>1.9999999999999964</v>
      </c>
      <c r="T9">
        <f t="shared" si="2"/>
        <v>1.5</v>
      </c>
      <c r="U9">
        <f t="shared" si="2"/>
        <v>0.9999999999999964</v>
      </c>
      <c r="V9">
        <f t="shared" si="2"/>
        <v>0.5</v>
      </c>
      <c r="W9">
        <f t="shared" si="2"/>
        <v>0</v>
      </c>
    </row>
    <row r="10" ht="12.75">
      <c r="B10" s="4"/>
    </row>
    <row r="11" spans="2:24" ht="12.75">
      <c r="B11" t="s">
        <v>0</v>
      </c>
      <c r="C11" s="6">
        <f aca="true" t="shared" si="3" ref="C11:W11">C8*$C5</f>
        <v>1.6666666666666665</v>
      </c>
      <c r="D11" s="6">
        <f t="shared" si="3"/>
        <v>1.75</v>
      </c>
      <c r="E11" s="6">
        <f t="shared" si="3"/>
        <v>1.8333333333333333</v>
      </c>
      <c r="F11" s="6">
        <f t="shared" si="3"/>
        <v>1.9166666666666665</v>
      </c>
      <c r="G11" s="6">
        <f t="shared" si="3"/>
        <v>2</v>
      </c>
      <c r="H11" s="6">
        <f t="shared" si="3"/>
        <v>2.083333333333333</v>
      </c>
      <c r="I11" s="6">
        <f t="shared" si="3"/>
        <v>2.1666666666666665</v>
      </c>
      <c r="J11" s="6">
        <f t="shared" si="3"/>
        <v>2.25</v>
      </c>
      <c r="K11" s="6">
        <f t="shared" si="3"/>
        <v>2.333333333333333</v>
      </c>
      <c r="L11" s="6">
        <f t="shared" si="3"/>
        <v>2.4166666666666665</v>
      </c>
      <c r="M11" s="6">
        <f t="shared" si="3"/>
        <v>2.5</v>
      </c>
      <c r="N11" s="6">
        <f t="shared" si="3"/>
        <v>2.583333333333333</v>
      </c>
      <c r="O11" s="6">
        <f t="shared" si="3"/>
        <v>2.6666666666666665</v>
      </c>
      <c r="P11" s="6">
        <f t="shared" si="3"/>
        <v>2.75</v>
      </c>
      <c r="Q11" s="6">
        <f t="shared" si="3"/>
        <v>2.833333333333333</v>
      </c>
      <c r="R11" s="6">
        <f t="shared" si="3"/>
        <v>2.9166666666666665</v>
      </c>
      <c r="S11" s="6">
        <f t="shared" si="3"/>
        <v>3.0000000000000004</v>
      </c>
      <c r="T11" s="6">
        <f t="shared" si="3"/>
        <v>3.083333333333333</v>
      </c>
      <c r="U11" s="6">
        <f t="shared" si="3"/>
        <v>3.166666666666667</v>
      </c>
      <c r="V11" s="6">
        <f t="shared" si="3"/>
        <v>3.25</v>
      </c>
      <c r="W11" s="6">
        <f t="shared" si="3"/>
        <v>3.333333333333333</v>
      </c>
      <c r="X11" s="6"/>
    </row>
    <row r="12" spans="2:24" ht="12.75">
      <c r="B12" t="s">
        <v>1</v>
      </c>
      <c r="C12" s="6">
        <f aca="true" t="shared" si="4" ref="C12:W12">C9*$C5</f>
        <v>1.6666666666666665</v>
      </c>
      <c r="D12" s="6">
        <f t="shared" si="4"/>
        <v>1.5833333333333333</v>
      </c>
      <c r="E12" s="6">
        <f t="shared" si="4"/>
        <v>1.5</v>
      </c>
      <c r="F12" s="6">
        <f t="shared" si="4"/>
        <v>1.4166666666666665</v>
      </c>
      <c r="G12" s="6">
        <f t="shared" si="4"/>
        <v>1.3333333333333333</v>
      </c>
      <c r="H12" s="6">
        <f t="shared" si="4"/>
        <v>1.25</v>
      </c>
      <c r="I12" s="6">
        <f t="shared" si="4"/>
        <v>1.1666666666666665</v>
      </c>
      <c r="J12" s="6">
        <f t="shared" si="4"/>
        <v>1.0833333333333333</v>
      </c>
      <c r="K12" s="6">
        <f t="shared" si="4"/>
        <v>1</v>
      </c>
      <c r="L12" s="6">
        <f t="shared" si="4"/>
        <v>0.9166666666666666</v>
      </c>
      <c r="M12" s="6">
        <f t="shared" si="4"/>
        <v>0.8333333333333333</v>
      </c>
      <c r="N12" s="6">
        <f t="shared" si="4"/>
        <v>0.7500000000000002</v>
      </c>
      <c r="O12" s="6">
        <f t="shared" si="4"/>
        <v>0.6666666666666666</v>
      </c>
      <c r="P12" s="6">
        <f t="shared" si="4"/>
        <v>0.5833333333333333</v>
      </c>
      <c r="Q12" s="6">
        <f t="shared" si="4"/>
        <v>0.5</v>
      </c>
      <c r="R12" s="6">
        <f t="shared" si="4"/>
        <v>0.41666666666666663</v>
      </c>
      <c r="S12" s="6">
        <f t="shared" si="4"/>
        <v>0.3333333333333327</v>
      </c>
      <c r="T12" s="6">
        <f t="shared" si="4"/>
        <v>0.25</v>
      </c>
      <c r="U12" s="6">
        <f t="shared" si="4"/>
        <v>0.16666666666666607</v>
      </c>
      <c r="V12" s="6">
        <f t="shared" si="4"/>
        <v>0.08333333333333333</v>
      </c>
      <c r="W12" s="6">
        <f t="shared" si="4"/>
        <v>0</v>
      </c>
      <c r="X12" s="6"/>
    </row>
    <row r="13" spans="2:24" ht="12.75">
      <c r="B13" t="s">
        <v>5</v>
      </c>
      <c r="C13" s="6">
        <f aca="true" t="shared" si="5" ref="C13:W13">C9*(1-$C5)</f>
        <v>8.333333333333334</v>
      </c>
      <c r="D13" s="6">
        <f t="shared" si="5"/>
        <v>7.916666666666667</v>
      </c>
      <c r="E13" s="6">
        <f t="shared" si="5"/>
        <v>7.5</v>
      </c>
      <c r="F13" s="6">
        <f t="shared" si="5"/>
        <v>7.083333333333334</v>
      </c>
      <c r="G13" s="6">
        <f t="shared" si="5"/>
        <v>6.666666666666667</v>
      </c>
      <c r="H13" s="6">
        <f t="shared" si="5"/>
        <v>6.25</v>
      </c>
      <c r="I13" s="6">
        <f t="shared" si="5"/>
        <v>5.833333333333334</v>
      </c>
      <c r="J13" s="6">
        <f t="shared" si="5"/>
        <v>5.416666666666667</v>
      </c>
      <c r="K13" s="6">
        <f t="shared" si="5"/>
        <v>5</v>
      </c>
      <c r="L13" s="6">
        <f t="shared" si="5"/>
        <v>4.583333333333334</v>
      </c>
      <c r="M13" s="6">
        <f t="shared" si="5"/>
        <v>4.166666666666667</v>
      </c>
      <c r="N13" s="6">
        <f t="shared" si="5"/>
        <v>3.7500000000000018</v>
      </c>
      <c r="O13" s="6">
        <f t="shared" si="5"/>
        <v>3.3333333333333335</v>
      </c>
      <c r="P13" s="6">
        <f t="shared" si="5"/>
        <v>2.916666666666667</v>
      </c>
      <c r="Q13" s="6">
        <f t="shared" si="5"/>
        <v>2.5</v>
      </c>
      <c r="R13" s="6">
        <f t="shared" si="5"/>
        <v>2.0833333333333335</v>
      </c>
      <c r="S13" s="6">
        <f t="shared" si="5"/>
        <v>1.6666666666666639</v>
      </c>
      <c r="T13" s="6">
        <f t="shared" si="5"/>
        <v>1.25</v>
      </c>
      <c r="U13" s="6">
        <f t="shared" si="5"/>
        <v>0.8333333333333304</v>
      </c>
      <c r="V13" s="6">
        <f t="shared" si="5"/>
        <v>0.4166666666666667</v>
      </c>
      <c r="W13" s="6">
        <f t="shared" si="5"/>
        <v>0</v>
      </c>
      <c r="X13" s="6"/>
    </row>
    <row r="14" spans="2:24" ht="12.75">
      <c r="B14" t="s">
        <v>6</v>
      </c>
      <c r="C14" s="6">
        <f aca="true" t="shared" si="6" ref="C14:W14">C8*(1-$C5)</f>
        <v>8.333333333333334</v>
      </c>
      <c r="D14" s="6">
        <f t="shared" si="6"/>
        <v>8.75</v>
      </c>
      <c r="E14" s="6">
        <f t="shared" si="6"/>
        <v>9.166666666666668</v>
      </c>
      <c r="F14" s="6">
        <f t="shared" si="6"/>
        <v>9.583333333333334</v>
      </c>
      <c r="G14" s="6">
        <f t="shared" si="6"/>
        <v>10</v>
      </c>
      <c r="H14" s="6">
        <f t="shared" si="6"/>
        <v>10.416666666666668</v>
      </c>
      <c r="I14" s="6">
        <f t="shared" si="6"/>
        <v>10.833333333333334</v>
      </c>
      <c r="J14" s="6">
        <f t="shared" si="6"/>
        <v>11.25</v>
      </c>
      <c r="K14" s="6">
        <f t="shared" si="6"/>
        <v>11.666666666666668</v>
      </c>
      <c r="L14" s="6">
        <f t="shared" si="6"/>
        <v>12.083333333333334</v>
      </c>
      <c r="M14" s="6">
        <f t="shared" si="6"/>
        <v>12.5</v>
      </c>
      <c r="N14" s="6">
        <f t="shared" si="6"/>
        <v>12.916666666666666</v>
      </c>
      <c r="O14" s="6">
        <f t="shared" si="6"/>
        <v>13.333333333333334</v>
      </c>
      <c r="P14" s="6">
        <f t="shared" si="6"/>
        <v>13.75</v>
      </c>
      <c r="Q14" s="6">
        <f t="shared" si="6"/>
        <v>14.166666666666668</v>
      </c>
      <c r="R14" s="6">
        <f t="shared" si="6"/>
        <v>14.583333333333334</v>
      </c>
      <c r="S14" s="6">
        <f t="shared" si="6"/>
        <v>15.000000000000004</v>
      </c>
      <c r="T14" s="6">
        <f t="shared" si="6"/>
        <v>15.416666666666668</v>
      </c>
      <c r="U14" s="6">
        <f t="shared" si="6"/>
        <v>15.833333333333337</v>
      </c>
      <c r="V14" s="6">
        <f t="shared" si="6"/>
        <v>16.25</v>
      </c>
      <c r="W14" s="6">
        <f t="shared" si="6"/>
        <v>16.666666666666668</v>
      </c>
      <c r="X14" s="6"/>
    </row>
    <row r="15" spans="2:24" ht="12.75">
      <c r="B15" t="s">
        <v>9</v>
      </c>
      <c r="C15" s="3">
        <f aca="true" t="shared" si="7" ref="C15:W15">C11+C12</f>
        <v>3.333333333333333</v>
      </c>
      <c r="D15" s="3">
        <f t="shared" si="7"/>
        <v>3.333333333333333</v>
      </c>
      <c r="E15" s="3">
        <f t="shared" si="7"/>
        <v>3.333333333333333</v>
      </c>
      <c r="F15" s="3">
        <f t="shared" si="7"/>
        <v>3.333333333333333</v>
      </c>
      <c r="G15" s="3">
        <f t="shared" si="7"/>
        <v>3.333333333333333</v>
      </c>
      <c r="H15" s="3">
        <f t="shared" si="7"/>
        <v>3.333333333333333</v>
      </c>
      <c r="I15" s="3">
        <f t="shared" si="7"/>
        <v>3.333333333333333</v>
      </c>
      <c r="J15" s="3">
        <f t="shared" si="7"/>
        <v>3.333333333333333</v>
      </c>
      <c r="K15" s="3">
        <f t="shared" si="7"/>
        <v>3.333333333333333</v>
      </c>
      <c r="L15" s="3">
        <f t="shared" si="7"/>
        <v>3.333333333333333</v>
      </c>
      <c r="M15" s="3">
        <f t="shared" si="7"/>
        <v>3.333333333333333</v>
      </c>
      <c r="N15" s="3">
        <f t="shared" si="7"/>
        <v>3.333333333333333</v>
      </c>
      <c r="O15" s="3">
        <f t="shared" si="7"/>
        <v>3.333333333333333</v>
      </c>
      <c r="P15" s="3">
        <f t="shared" si="7"/>
        <v>3.333333333333333</v>
      </c>
      <c r="Q15" s="3">
        <f t="shared" si="7"/>
        <v>3.333333333333333</v>
      </c>
      <c r="R15" s="3">
        <f t="shared" si="7"/>
        <v>3.333333333333333</v>
      </c>
      <c r="S15" s="3">
        <f t="shared" si="7"/>
        <v>3.333333333333333</v>
      </c>
      <c r="T15" s="3">
        <f t="shared" si="7"/>
        <v>3.333333333333333</v>
      </c>
      <c r="U15" s="3">
        <f t="shared" si="7"/>
        <v>3.333333333333333</v>
      </c>
      <c r="V15" s="3">
        <f t="shared" si="7"/>
        <v>3.3333333333333335</v>
      </c>
      <c r="W15" s="3">
        <f t="shared" si="7"/>
        <v>3.333333333333333</v>
      </c>
      <c r="X15" s="3"/>
    </row>
    <row r="16" spans="2:24" ht="12.75">
      <c r="B16" t="s">
        <v>10</v>
      </c>
      <c r="C16" s="3">
        <f aca="true" t="shared" si="8" ref="C16:W16">C13+C14</f>
        <v>16.666666666666668</v>
      </c>
      <c r="D16" s="3">
        <f t="shared" si="8"/>
        <v>16.666666666666668</v>
      </c>
      <c r="E16" s="3">
        <f t="shared" si="8"/>
        <v>16.666666666666668</v>
      </c>
      <c r="F16" s="3">
        <f t="shared" si="8"/>
        <v>16.666666666666668</v>
      </c>
      <c r="G16" s="3">
        <f t="shared" si="8"/>
        <v>16.666666666666668</v>
      </c>
      <c r="H16" s="3">
        <f t="shared" si="8"/>
        <v>16.666666666666668</v>
      </c>
      <c r="I16" s="3">
        <f t="shared" si="8"/>
        <v>16.666666666666668</v>
      </c>
      <c r="J16" s="3">
        <f t="shared" si="8"/>
        <v>16.666666666666668</v>
      </c>
      <c r="K16" s="3">
        <f t="shared" si="8"/>
        <v>16.666666666666668</v>
      </c>
      <c r="L16" s="3">
        <f t="shared" si="8"/>
        <v>16.666666666666668</v>
      </c>
      <c r="M16" s="3">
        <f t="shared" si="8"/>
        <v>16.666666666666668</v>
      </c>
      <c r="N16" s="3">
        <f t="shared" si="8"/>
        <v>16.666666666666668</v>
      </c>
      <c r="O16" s="3">
        <f t="shared" si="8"/>
        <v>16.666666666666668</v>
      </c>
      <c r="P16" s="3">
        <f t="shared" si="8"/>
        <v>16.666666666666668</v>
      </c>
      <c r="Q16" s="3">
        <f t="shared" si="8"/>
        <v>16.666666666666668</v>
      </c>
      <c r="R16" s="3">
        <f t="shared" si="8"/>
        <v>16.666666666666668</v>
      </c>
      <c r="S16" s="3">
        <f t="shared" si="8"/>
        <v>16.666666666666668</v>
      </c>
      <c r="T16" s="3">
        <f t="shared" si="8"/>
        <v>16.666666666666668</v>
      </c>
      <c r="U16" s="3">
        <f t="shared" si="8"/>
        <v>16.666666666666668</v>
      </c>
      <c r="V16" s="3">
        <f t="shared" si="8"/>
        <v>16.666666666666668</v>
      </c>
      <c r="W16" s="3">
        <f t="shared" si="8"/>
        <v>16.666666666666668</v>
      </c>
      <c r="X16" s="3"/>
    </row>
    <row r="17" spans="2:24" ht="12.75">
      <c r="B17" t="s">
        <v>12</v>
      </c>
      <c r="C17" s="2">
        <f aca="true" t="shared" si="9" ref="C17:W17">C25/(C25+C26)</f>
        <v>0.5</v>
      </c>
      <c r="D17" s="2">
        <f t="shared" si="9"/>
        <v>0.4833333333333334</v>
      </c>
      <c r="E17" s="2">
        <f t="shared" si="9"/>
        <v>0.4666666666666667</v>
      </c>
      <c r="F17" s="2">
        <f t="shared" si="9"/>
        <v>0.45</v>
      </c>
      <c r="G17" s="2">
        <f t="shared" si="9"/>
        <v>0.4333333333333334</v>
      </c>
      <c r="H17" s="2">
        <f t="shared" si="9"/>
        <v>0.41666666666666663</v>
      </c>
      <c r="I17" s="2">
        <f t="shared" si="9"/>
        <v>0.4</v>
      </c>
      <c r="J17" s="2">
        <f t="shared" si="9"/>
        <v>0.38333333333333336</v>
      </c>
      <c r="K17" s="2">
        <f t="shared" si="9"/>
        <v>0.36666666666666664</v>
      </c>
      <c r="L17" s="2">
        <f t="shared" si="9"/>
        <v>0.35</v>
      </c>
      <c r="M17" s="2">
        <f t="shared" si="9"/>
        <v>0.33333333333333337</v>
      </c>
      <c r="N17" s="2">
        <f t="shared" si="9"/>
        <v>0.31666666666666676</v>
      </c>
      <c r="O17" s="2">
        <f t="shared" si="9"/>
        <v>0.3</v>
      </c>
      <c r="P17" s="2">
        <f t="shared" si="9"/>
        <v>0.2833333333333333</v>
      </c>
      <c r="Q17" s="2">
        <f t="shared" si="9"/>
        <v>0.26666666666666666</v>
      </c>
      <c r="R17" s="2">
        <f t="shared" si="9"/>
        <v>0.25</v>
      </c>
      <c r="S17" s="2">
        <f t="shared" si="9"/>
        <v>0.23333333333333323</v>
      </c>
      <c r="T17" s="2">
        <f t="shared" si="9"/>
        <v>0.21666666666666665</v>
      </c>
      <c r="U17" s="2">
        <f t="shared" si="9"/>
        <v>0.19999999999999987</v>
      </c>
      <c r="V17" s="2">
        <f t="shared" si="9"/>
        <v>0.18333333333333332</v>
      </c>
      <c r="W17" s="2">
        <f t="shared" si="9"/>
        <v>0.16666666666666666</v>
      </c>
      <c r="X17" s="2"/>
    </row>
    <row r="18" spans="2:24" ht="12.75">
      <c r="B18" t="s">
        <v>7</v>
      </c>
      <c r="C18" s="2">
        <f aca="true" t="shared" si="10" ref="C18:W18">C11/C15</f>
        <v>0.5</v>
      </c>
      <c r="D18" s="2">
        <f t="shared" si="10"/>
        <v>0.525</v>
      </c>
      <c r="E18" s="2">
        <f t="shared" si="10"/>
        <v>0.55</v>
      </c>
      <c r="F18" s="2">
        <f t="shared" si="10"/>
        <v>0.575</v>
      </c>
      <c r="G18" s="2">
        <f t="shared" si="10"/>
        <v>0.6000000000000001</v>
      </c>
      <c r="H18" s="2">
        <f t="shared" si="10"/>
        <v>0.625</v>
      </c>
      <c r="I18" s="2">
        <f t="shared" si="10"/>
        <v>0.65</v>
      </c>
      <c r="J18" s="2">
        <f t="shared" si="10"/>
        <v>0.675</v>
      </c>
      <c r="K18" s="2">
        <f t="shared" si="10"/>
        <v>0.7</v>
      </c>
      <c r="L18" s="2">
        <f t="shared" si="10"/>
        <v>0.725</v>
      </c>
      <c r="M18" s="2">
        <f t="shared" si="10"/>
        <v>0.7500000000000001</v>
      </c>
      <c r="N18" s="2">
        <f t="shared" si="10"/>
        <v>0.775</v>
      </c>
      <c r="O18" s="2">
        <f t="shared" si="10"/>
        <v>0.8</v>
      </c>
      <c r="P18" s="2">
        <f t="shared" si="10"/>
        <v>0.8250000000000001</v>
      </c>
      <c r="Q18" s="2">
        <f t="shared" si="10"/>
        <v>0.85</v>
      </c>
      <c r="R18" s="2">
        <f t="shared" si="10"/>
        <v>0.875</v>
      </c>
      <c r="S18" s="2">
        <f t="shared" si="10"/>
        <v>0.9000000000000002</v>
      </c>
      <c r="T18" s="2">
        <f t="shared" si="10"/>
        <v>0.925</v>
      </c>
      <c r="U18" s="2">
        <f t="shared" si="10"/>
        <v>0.9500000000000002</v>
      </c>
      <c r="V18" s="2">
        <f t="shared" si="10"/>
        <v>0.975</v>
      </c>
      <c r="W18" s="2">
        <f t="shared" si="10"/>
        <v>1</v>
      </c>
      <c r="X18" s="2"/>
    </row>
    <row r="19" spans="2:24" ht="12.75">
      <c r="B19" t="s">
        <v>8</v>
      </c>
      <c r="C19" s="2">
        <f aca="true" t="shared" si="11" ref="C19:W19">C13/C16</f>
        <v>0.5</v>
      </c>
      <c r="D19" s="2">
        <f t="shared" si="11"/>
        <v>0.475</v>
      </c>
      <c r="E19" s="2">
        <f t="shared" si="11"/>
        <v>0.44999999999999996</v>
      </c>
      <c r="F19" s="2">
        <f t="shared" si="11"/>
        <v>0.425</v>
      </c>
      <c r="G19" s="2">
        <f t="shared" si="11"/>
        <v>0.39999999999999997</v>
      </c>
      <c r="H19" s="2">
        <f t="shared" si="11"/>
        <v>0.375</v>
      </c>
      <c r="I19" s="2">
        <f t="shared" si="11"/>
        <v>0.35000000000000003</v>
      </c>
      <c r="J19" s="2">
        <f t="shared" si="11"/>
        <v>0.325</v>
      </c>
      <c r="K19" s="2">
        <f t="shared" si="11"/>
        <v>0.3</v>
      </c>
      <c r="L19" s="2">
        <f t="shared" si="11"/>
        <v>0.275</v>
      </c>
      <c r="M19" s="2">
        <f t="shared" si="11"/>
        <v>0.25</v>
      </c>
      <c r="N19" s="2">
        <f t="shared" si="11"/>
        <v>0.2250000000000001</v>
      </c>
      <c r="O19" s="2">
        <f t="shared" si="11"/>
        <v>0.19999999999999998</v>
      </c>
      <c r="P19" s="2">
        <f t="shared" si="11"/>
        <v>0.17500000000000002</v>
      </c>
      <c r="Q19" s="2">
        <f t="shared" si="11"/>
        <v>0.15</v>
      </c>
      <c r="R19" s="2">
        <f t="shared" si="11"/>
        <v>0.125</v>
      </c>
      <c r="S19" s="2">
        <f t="shared" si="11"/>
        <v>0.09999999999999983</v>
      </c>
      <c r="T19" s="2">
        <f t="shared" si="11"/>
        <v>0.075</v>
      </c>
      <c r="U19" s="2">
        <f t="shared" si="11"/>
        <v>0.049999999999999815</v>
      </c>
      <c r="V19" s="2">
        <f t="shared" si="11"/>
        <v>0.024999999999999998</v>
      </c>
      <c r="W19" s="2">
        <f t="shared" si="11"/>
        <v>0</v>
      </c>
      <c r="X19" s="2"/>
    </row>
    <row r="20" spans="2:24" ht="12.75">
      <c r="B20" t="s">
        <v>13</v>
      </c>
      <c r="C20" s="2">
        <f aca="true" t="shared" si="12" ref="C20:W20">SQRT(C17*(1-C17)*(1/C15+1/C16))</f>
        <v>0.30000000000000004</v>
      </c>
      <c r="D20" s="2">
        <f t="shared" si="12"/>
        <v>0.299833287011299</v>
      </c>
      <c r="E20" s="2">
        <f t="shared" si="12"/>
        <v>0.29933259094191533</v>
      </c>
      <c r="F20" s="2">
        <f t="shared" si="12"/>
        <v>0.29849623113198603</v>
      </c>
      <c r="G20" s="2">
        <f t="shared" si="12"/>
        <v>0.2973213749463701</v>
      </c>
      <c r="H20" s="2">
        <f t="shared" si="12"/>
        <v>0.2958039891549808</v>
      </c>
      <c r="I20" s="2">
        <f t="shared" si="12"/>
        <v>0.29393876913398137</v>
      </c>
      <c r="J20" s="2">
        <f t="shared" si="12"/>
        <v>0.29171904291629647</v>
      </c>
      <c r="K20" s="2">
        <f t="shared" si="12"/>
        <v>0.2891366458960192</v>
      </c>
      <c r="L20" s="2">
        <f t="shared" si="12"/>
        <v>0.2861817604250837</v>
      </c>
      <c r="M20" s="2">
        <f t="shared" si="12"/>
        <v>0.28284271247461906</v>
      </c>
      <c r="N20" s="2">
        <f t="shared" si="12"/>
        <v>0.2791057147390573</v>
      </c>
      <c r="O20" s="2">
        <f t="shared" si="12"/>
        <v>0.2749545416973504</v>
      </c>
      <c r="P20" s="2">
        <f t="shared" si="12"/>
        <v>0.27037011669191546</v>
      </c>
      <c r="Q20" s="2">
        <f t="shared" si="12"/>
        <v>0.26532998322843204</v>
      </c>
      <c r="R20" s="2">
        <f t="shared" si="12"/>
        <v>0.2598076211353316</v>
      </c>
      <c r="S20" s="2">
        <f t="shared" si="12"/>
        <v>0.2537715508089904</v>
      </c>
      <c r="T20" s="2">
        <f t="shared" si="12"/>
        <v>0.2471841418861655</v>
      </c>
      <c r="U20" s="2">
        <f t="shared" si="12"/>
        <v>0.23999999999999996</v>
      </c>
      <c r="V20" s="2">
        <f t="shared" si="12"/>
        <v>0.23216373532487797</v>
      </c>
      <c r="W20" s="2">
        <f t="shared" si="12"/>
        <v>0.223606797749979</v>
      </c>
      <c r="X20" s="2"/>
    </row>
    <row r="21" spans="2:24" ht="12.75">
      <c r="B21" t="s">
        <v>16</v>
      </c>
      <c r="C21" s="2">
        <f aca="true" t="shared" si="13" ref="C21:W21">C20*$J$5</f>
        <v>0.5879883246961982</v>
      </c>
      <c r="D21" s="2">
        <f t="shared" si="13"/>
        <v>0.5876615737264268</v>
      </c>
      <c r="E21" s="2">
        <f t="shared" si="13"/>
        <v>0.5866802289163638</v>
      </c>
      <c r="F21" s="2">
        <f t="shared" si="13"/>
        <v>0.5850409962380854</v>
      </c>
      <c r="G21" s="2">
        <f t="shared" si="13"/>
        <v>0.5827383238369545</v>
      </c>
      <c r="H21" s="2">
        <f t="shared" si="13"/>
        <v>0.5797643067389651</v>
      </c>
      <c r="I21" s="2">
        <f t="shared" si="13"/>
        <v>0.5761085480878408</v>
      </c>
      <c r="J21" s="2">
        <f t="shared" si="13"/>
        <v>0.5717579710877716</v>
      </c>
      <c r="K21" s="2">
        <f t="shared" si="13"/>
        <v>0.5666965734289272</v>
      </c>
      <c r="L21" s="2">
        <f t="shared" si="13"/>
        <v>0.560905112903179</v>
      </c>
      <c r="M21" s="2">
        <f t="shared" si="13"/>
        <v>0.5543607088682657</v>
      </c>
      <c r="N21" s="2">
        <f t="shared" si="13"/>
        <v>0.5470363387418443</v>
      </c>
      <c r="O21" s="2">
        <f t="shared" si="13"/>
        <v>0.5389002011341201</v>
      </c>
      <c r="P21" s="2">
        <f t="shared" si="13"/>
        <v>0.5299149065386499</v>
      </c>
      <c r="Q21" s="2">
        <f t="shared" si="13"/>
        <v>0.5200364411005203</v>
      </c>
      <c r="R21" s="2">
        <f t="shared" si="13"/>
        <v>0.5092128263155606</v>
      </c>
      <c r="S21" s="2">
        <f t="shared" si="13"/>
        <v>0.49738236338578123</v>
      </c>
      <c r="T21" s="2">
        <f t="shared" si="13"/>
        <v>0.4844712982637126</v>
      </c>
      <c r="U21" s="2">
        <f t="shared" si="13"/>
        <v>0.47039065975695843</v>
      </c>
      <c r="V21" s="2">
        <f t="shared" si="13"/>
        <v>0.45503188596295513</v>
      </c>
      <c r="W21" s="2">
        <f t="shared" si="13"/>
        <v>0.4382606213323058</v>
      </c>
      <c r="X21" s="2"/>
    </row>
    <row r="22" spans="2:24" ht="12.75">
      <c r="B22" t="s">
        <v>15</v>
      </c>
      <c r="C22" s="2">
        <f aca="true" t="shared" si="14" ref="C22:W22">C19-C18</f>
        <v>0</v>
      </c>
      <c r="D22" s="2">
        <f t="shared" si="14"/>
        <v>-0.050000000000000044</v>
      </c>
      <c r="E22" s="2">
        <f t="shared" si="14"/>
        <v>-0.10000000000000009</v>
      </c>
      <c r="F22" s="2">
        <f t="shared" si="14"/>
        <v>-0.14999999999999997</v>
      </c>
      <c r="G22" s="2">
        <f t="shared" si="14"/>
        <v>-0.20000000000000012</v>
      </c>
      <c r="H22" s="2">
        <f t="shared" si="14"/>
        <v>-0.25</v>
      </c>
      <c r="I22" s="2">
        <f t="shared" si="14"/>
        <v>-0.3</v>
      </c>
      <c r="J22" s="2">
        <f t="shared" si="14"/>
        <v>-0.35000000000000003</v>
      </c>
      <c r="K22" s="2">
        <f t="shared" si="14"/>
        <v>-0.39999999999999997</v>
      </c>
      <c r="L22" s="2">
        <f t="shared" si="14"/>
        <v>-0.44999999999999996</v>
      </c>
      <c r="M22" s="2">
        <f t="shared" si="14"/>
        <v>-0.5000000000000001</v>
      </c>
      <c r="N22" s="2">
        <f t="shared" si="14"/>
        <v>-0.5499999999999999</v>
      </c>
      <c r="O22" s="2">
        <f t="shared" si="14"/>
        <v>-0.6000000000000001</v>
      </c>
      <c r="P22" s="2">
        <f t="shared" si="14"/>
        <v>-0.65</v>
      </c>
      <c r="Q22" s="2">
        <f t="shared" si="14"/>
        <v>-0.7</v>
      </c>
      <c r="R22" s="2">
        <f t="shared" si="14"/>
        <v>-0.75</v>
      </c>
      <c r="S22" s="2">
        <f t="shared" si="14"/>
        <v>-0.8000000000000004</v>
      </c>
      <c r="T22" s="2">
        <f t="shared" si="14"/>
        <v>-0.8500000000000001</v>
      </c>
      <c r="U22" s="2">
        <f t="shared" si="14"/>
        <v>-0.9000000000000004</v>
      </c>
      <c r="V22" s="2">
        <f t="shared" si="14"/>
        <v>-0.95</v>
      </c>
      <c r="W22" s="2">
        <f t="shared" si="14"/>
        <v>-1</v>
      </c>
      <c r="X22" s="2"/>
    </row>
    <row r="23" spans="2:24" ht="12.75">
      <c r="B23" t="s">
        <v>4</v>
      </c>
      <c r="C23" s="2">
        <f aca="true" t="shared" si="15" ref="C23:W23">C22-C21</f>
        <v>-0.5879883246961982</v>
      </c>
      <c r="D23" s="2">
        <f t="shared" si="15"/>
        <v>-0.6376615737264268</v>
      </c>
      <c r="E23" s="2">
        <f t="shared" si="15"/>
        <v>-0.6866802289163639</v>
      </c>
      <c r="F23" s="2">
        <f t="shared" si="15"/>
        <v>-0.7350409962380853</v>
      </c>
      <c r="G23" s="2">
        <f t="shared" si="15"/>
        <v>-0.7827383238369545</v>
      </c>
      <c r="H23" s="2">
        <f t="shared" si="15"/>
        <v>-0.8297643067389651</v>
      </c>
      <c r="I23" s="2">
        <f t="shared" si="15"/>
        <v>-0.8761085480878408</v>
      </c>
      <c r="J23" s="2">
        <f t="shared" si="15"/>
        <v>-0.9217579710877717</v>
      </c>
      <c r="K23" s="2">
        <f t="shared" si="15"/>
        <v>-0.9666965734289272</v>
      </c>
      <c r="L23" s="2">
        <f t="shared" si="15"/>
        <v>-1.010905112903179</v>
      </c>
      <c r="M23" s="2">
        <f t="shared" si="15"/>
        <v>-1.0543607088682658</v>
      </c>
      <c r="N23" s="2">
        <f t="shared" si="15"/>
        <v>-1.0970363387418443</v>
      </c>
      <c r="O23" s="2">
        <f t="shared" si="15"/>
        <v>-1.13890020113412</v>
      </c>
      <c r="P23" s="2">
        <f t="shared" si="15"/>
        <v>-1.17991490653865</v>
      </c>
      <c r="Q23" s="2">
        <f t="shared" si="15"/>
        <v>-1.2200364411005202</v>
      </c>
      <c r="R23" s="2">
        <f t="shared" si="15"/>
        <v>-1.2592128263155606</v>
      </c>
      <c r="S23" s="2">
        <f t="shared" si="15"/>
        <v>-1.2973823633857817</v>
      </c>
      <c r="T23" s="2">
        <f t="shared" si="15"/>
        <v>-1.3344712982637126</v>
      </c>
      <c r="U23" s="2">
        <f t="shared" si="15"/>
        <v>-1.3703906597569588</v>
      </c>
      <c r="V23" s="2">
        <f t="shared" si="15"/>
        <v>-1.4050318859629551</v>
      </c>
      <c r="W23" s="2">
        <f t="shared" si="15"/>
        <v>-1.4382606213323057</v>
      </c>
      <c r="X23" s="2"/>
    </row>
    <row r="24" spans="2:24" ht="12.75">
      <c r="B24" t="s">
        <v>3</v>
      </c>
      <c r="C24" s="5">
        <f aca="true" t="shared" si="16" ref="C24:W24">C22+C21</f>
        <v>0.5879883246961982</v>
      </c>
      <c r="D24" s="5">
        <f t="shared" si="16"/>
        <v>0.5376615737264268</v>
      </c>
      <c r="E24" s="5">
        <f t="shared" si="16"/>
        <v>0.48668022891636376</v>
      </c>
      <c r="F24" s="5">
        <f t="shared" si="16"/>
        <v>0.4350409962380854</v>
      </c>
      <c r="G24" s="5">
        <f t="shared" si="16"/>
        <v>0.38273832383695433</v>
      </c>
      <c r="H24" s="5">
        <f t="shared" si="16"/>
        <v>0.32976430673896506</v>
      </c>
      <c r="I24" s="5">
        <f t="shared" si="16"/>
        <v>0.27610854808784085</v>
      </c>
      <c r="J24" s="5">
        <f t="shared" si="16"/>
        <v>0.22175797108777157</v>
      </c>
      <c r="K24" s="5">
        <f t="shared" si="16"/>
        <v>0.16669657342892724</v>
      </c>
      <c r="L24" s="5">
        <f t="shared" si="16"/>
        <v>0.11090511290317906</v>
      </c>
      <c r="M24" s="5">
        <f t="shared" si="16"/>
        <v>0.054360708868265606</v>
      </c>
      <c r="N24" s="5">
        <f t="shared" si="16"/>
        <v>-0.0029636612581556143</v>
      </c>
      <c r="O24" s="5">
        <f t="shared" si="16"/>
        <v>-0.06109979886588002</v>
      </c>
      <c r="P24" s="5">
        <f t="shared" si="16"/>
        <v>-0.1200850934613501</v>
      </c>
      <c r="Q24" s="5">
        <f t="shared" si="16"/>
        <v>-0.17996355889947968</v>
      </c>
      <c r="R24" s="5">
        <f t="shared" si="16"/>
        <v>-0.24078717368443936</v>
      </c>
      <c r="S24" s="5">
        <f t="shared" si="16"/>
        <v>-0.30261763661421914</v>
      </c>
      <c r="T24" s="5">
        <f t="shared" si="16"/>
        <v>-0.3655287017362875</v>
      </c>
      <c r="U24" s="5">
        <f t="shared" si="16"/>
        <v>-0.4296093402430419</v>
      </c>
      <c r="V24" s="5">
        <f t="shared" si="16"/>
        <v>-0.4949681140370448</v>
      </c>
      <c r="W24" s="5">
        <f t="shared" si="16"/>
        <v>-0.5617393786676942</v>
      </c>
      <c r="X24" s="5"/>
    </row>
    <row r="25" spans="2:24" ht="12.75">
      <c r="B25" t="s">
        <v>17</v>
      </c>
      <c r="C25" s="3">
        <f aca="true" t="shared" si="17" ref="C25:W25">C11+C13</f>
        <v>10</v>
      </c>
      <c r="D25" s="3">
        <f t="shared" si="17"/>
        <v>9.666666666666668</v>
      </c>
      <c r="E25" s="3">
        <f t="shared" si="17"/>
        <v>9.333333333333334</v>
      </c>
      <c r="F25" s="3">
        <f t="shared" si="17"/>
        <v>9</v>
      </c>
      <c r="G25" s="3">
        <f t="shared" si="17"/>
        <v>8.666666666666668</v>
      </c>
      <c r="H25" s="3">
        <f t="shared" si="17"/>
        <v>8.333333333333332</v>
      </c>
      <c r="I25" s="3">
        <f t="shared" si="17"/>
        <v>8</v>
      </c>
      <c r="J25" s="3">
        <f t="shared" si="17"/>
        <v>7.666666666666667</v>
      </c>
      <c r="K25" s="3">
        <f t="shared" si="17"/>
        <v>7.333333333333333</v>
      </c>
      <c r="L25" s="3">
        <f t="shared" si="17"/>
        <v>7</v>
      </c>
      <c r="M25" s="3">
        <f t="shared" si="17"/>
        <v>6.666666666666667</v>
      </c>
      <c r="N25" s="3">
        <f t="shared" si="17"/>
        <v>6.333333333333335</v>
      </c>
      <c r="O25" s="3">
        <f t="shared" si="17"/>
        <v>6</v>
      </c>
      <c r="P25" s="3">
        <f t="shared" si="17"/>
        <v>5.666666666666667</v>
      </c>
      <c r="Q25" s="3">
        <f t="shared" si="17"/>
        <v>5.333333333333333</v>
      </c>
      <c r="R25" s="3">
        <f t="shared" si="17"/>
        <v>5</v>
      </c>
      <c r="S25" s="3">
        <f t="shared" si="17"/>
        <v>4.666666666666664</v>
      </c>
      <c r="T25" s="3">
        <f t="shared" si="17"/>
        <v>4.333333333333333</v>
      </c>
      <c r="U25" s="3">
        <f t="shared" si="17"/>
        <v>3.9999999999999973</v>
      </c>
      <c r="V25" s="3">
        <f t="shared" si="17"/>
        <v>3.6666666666666665</v>
      </c>
      <c r="W25" s="3">
        <f t="shared" si="17"/>
        <v>3.333333333333333</v>
      </c>
      <c r="X25" s="3"/>
    </row>
    <row r="26" spans="2:24" ht="12.75">
      <c r="B26" t="s">
        <v>10</v>
      </c>
      <c r="C26" s="3">
        <f aca="true" t="shared" si="18" ref="C26:W26">C12+C14</f>
        <v>10</v>
      </c>
      <c r="D26" s="3">
        <f t="shared" si="18"/>
        <v>10.333333333333334</v>
      </c>
      <c r="E26" s="3">
        <f t="shared" si="18"/>
        <v>10.666666666666668</v>
      </c>
      <c r="F26" s="3">
        <f t="shared" si="18"/>
        <v>11</v>
      </c>
      <c r="G26" s="3">
        <f t="shared" si="18"/>
        <v>11.333333333333334</v>
      </c>
      <c r="H26" s="3">
        <f t="shared" si="18"/>
        <v>11.666666666666668</v>
      </c>
      <c r="I26" s="3">
        <f t="shared" si="18"/>
        <v>12</v>
      </c>
      <c r="J26" s="3">
        <f t="shared" si="18"/>
        <v>12.333333333333334</v>
      </c>
      <c r="K26" s="3">
        <f t="shared" si="18"/>
        <v>12.666666666666668</v>
      </c>
      <c r="L26" s="3">
        <f t="shared" si="18"/>
        <v>13</v>
      </c>
      <c r="M26" s="3">
        <f t="shared" si="18"/>
        <v>13.333333333333334</v>
      </c>
      <c r="N26" s="3">
        <f t="shared" si="18"/>
        <v>13.666666666666666</v>
      </c>
      <c r="O26" s="3">
        <f t="shared" si="18"/>
        <v>14</v>
      </c>
      <c r="P26" s="3">
        <f t="shared" si="18"/>
        <v>14.333333333333334</v>
      </c>
      <c r="Q26" s="3">
        <f t="shared" si="18"/>
        <v>14.666666666666668</v>
      </c>
      <c r="R26" s="3">
        <f t="shared" si="18"/>
        <v>15</v>
      </c>
      <c r="S26" s="3">
        <f t="shared" si="18"/>
        <v>15.333333333333336</v>
      </c>
      <c r="T26" s="3">
        <f t="shared" si="18"/>
        <v>15.666666666666668</v>
      </c>
      <c r="U26" s="3">
        <f t="shared" si="18"/>
        <v>16.000000000000004</v>
      </c>
      <c r="V26" s="3">
        <f t="shared" si="18"/>
        <v>16.333333333333332</v>
      </c>
      <c r="W26" s="3">
        <f t="shared" si="18"/>
        <v>16.666666666666668</v>
      </c>
      <c r="X26" s="3"/>
    </row>
    <row r="27" spans="2:24" ht="12.75">
      <c r="B27" t="s">
        <v>12</v>
      </c>
      <c r="C27" s="2">
        <f aca="true" t="shared" si="19" ref="C27:W27">C15/(C15+C16)</f>
        <v>0.16666666666666666</v>
      </c>
      <c r="D27" s="2">
        <f t="shared" si="19"/>
        <v>0.16666666666666666</v>
      </c>
      <c r="E27" s="2">
        <f t="shared" si="19"/>
        <v>0.16666666666666666</v>
      </c>
      <c r="F27" s="2">
        <f t="shared" si="19"/>
        <v>0.16666666666666666</v>
      </c>
      <c r="G27" s="2">
        <f t="shared" si="19"/>
        <v>0.16666666666666666</v>
      </c>
      <c r="H27" s="2">
        <f t="shared" si="19"/>
        <v>0.16666666666666666</v>
      </c>
      <c r="I27" s="2">
        <f t="shared" si="19"/>
        <v>0.16666666666666666</v>
      </c>
      <c r="J27" s="2">
        <f t="shared" si="19"/>
        <v>0.16666666666666666</v>
      </c>
      <c r="K27" s="2">
        <f t="shared" si="19"/>
        <v>0.16666666666666666</v>
      </c>
      <c r="L27" s="2">
        <f t="shared" si="19"/>
        <v>0.16666666666666666</v>
      </c>
      <c r="M27" s="2">
        <f t="shared" si="19"/>
        <v>0.16666666666666666</v>
      </c>
      <c r="N27" s="2">
        <f t="shared" si="19"/>
        <v>0.16666666666666666</v>
      </c>
      <c r="O27" s="2">
        <f t="shared" si="19"/>
        <v>0.16666666666666666</v>
      </c>
      <c r="P27" s="2">
        <f t="shared" si="19"/>
        <v>0.16666666666666666</v>
      </c>
      <c r="Q27" s="2">
        <f t="shared" si="19"/>
        <v>0.16666666666666666</v>
      </c>
      <c r="R27" s="2">
        <f t="shared" si="19"/>
        <v>0.16666666666666666</v>
      </c>
      <c r="S27" s="2">
        <f t="shared" si="19"/>
        <v>0.16666666666666666</v>
      </c>
      <c r="T27" s="2">
        <f t="shared" si="19"/>
        <v>0.16666666666666666</v>
      </c>
      <c r="U27" s="2">
        <f t="shared" si="19"/>
        <v>0.16666666666666666</v>
      </c>
      <c r="V27" s="2">
        <f t="shared" si="19"/>
        <v>0.16666666666666669</v>
      </c>
      <c r="W27" s="2">
        <f t="shared" si="19"/>
        <v>0.16666666666666666</v>
      </c>
      <c r="X27" s="2"/>
    </row>
    <row r="28" spans="2:24" ht="12.75">
      <c r="B28" t="s">
        <v>7</v>
      </c>
      <c r="C28" s="2">
        <f aca="true" t="shared" si="20" ref="C28:W28">C11/C25</f>
        <v>0.16666666666666666</v>
      </c>
      <c r="D28" s="2">
        <f t="shared" si="20"/>
        <v>0.18103448275862066</v>
      </c>
      <c r="E28" s="2">
        <f t="shared" si="20"/>
        <v>0.1964285714285714</v>
      </c>
      <c r="F28" s="2">
        <f t="shared" si="20"/>
        <v>0.21296296296296294</v>
      </c>
      <c r="G28" s="2">
        <f t="shared" si="20"/>
        <v>0.23076923076923073</v>
      </c>
      <c r="H28" s="2">
        <f t="shared" si="20"/>
        <v>0.25</v>
      </c>
      <c r="I28" s="2">
        <f t="shared" si="20"/>
        <v>0.2708333333333333</v>
      </c>
      <c r="J28" s="2">
        <f t="shared" si="20"/>
        <v>0.2934782608695652</v>
      </c>
      <c r="K28" s="2">
        <f t="shared" si="20"/>
        <v>0.3181818181818182</v>
      </c>
      <c r="L28" s="2">
        <f t="shared" si="20"/>
        <v>0.34523809523809523</v>
      </c>
      <c r="M28" s="2">
        <f t="shared" si="20"/>
        <v>0.375</v>
      </c>
      <c r="N28" s="2">
        <f t="shared" si="20"/>
        <v>0.40789473684210514</v>
      </c>
      <c r="O28" s="2">
        <f t="shared" si="20"/>
        <v>0.4444444444444444</v>
      </c>
      <c r="P28" s="2">
        <f t="shared" si="20"/>
        <v>0.4852941176470588</v>
      </c>
      <c r="Q28" s="2">
        <f t="shared" si="20"/>
        <v>0.53125</v>
      </c>
      <c r="R28" s="2">
        <f t="shared" si="20"/>
        <v>0.5833333333333333</v>
      </c>
      <c r="S28" s="2">
        <f t="shared" si="20"/>
        <v>0.6428571428571432</v>
      </c>
      <c r="T28" s="2">
        <f t="shared" si="20"/>
        <v>0.7115384615384616</v>
      </c>
      <c r="U28" s="2">
        <f t="shared" si="20"/>
        <v>0.7916666666666673</v>
      </c>
      <c r="V28" s="2">
        <f t="shared" si="20"/>
        <v>0.8863636363636364</v>
      </c>
      <c r="W28" s="2">
        <f t="shared" si="20"/>
        <v>1</v>
      </c>
      <c r="X28" s="2"/>
    </row>
    <row r="29" spans="2:24" ht="12.75">
      <c r="B29" t="s">
        <v>8</v>
      </c>
      <c r="C29" s="2">
        <f aca="true" t="shared" si="21" ref="C29:W29">C12/C26</f>
        <v>0.16666666666666666</v>
      </c>
      <c r="D29" s="2">
        <f t="shared" si="21"/>
        <v>0.15322580645161288</v>
      </c>
      <c r="E29" s="2">
        <f t="shared" si="21"/>
        <v>0.14062499999999997</v>
      </c>
      <c r="F29" s="2">
        <f t="shared" si="21"/>
        <v>0.12878787878787878</v>
      </c>
      <c r="G29" s="2">
        <f t="shared" si="21"/>
        <v>0.1176470588235294</v>
      </c>
      <c r="H29" s="2">
        <f t="shared" si="21"/>
        <v>0.10714285714285714</v>
      </c>
      <c r="I29" s="2">
        <f t="shared" si="21"/>
        <v>0.09722222222222221</v>
      </c>
      <c r="J29" s="2">
        <f t="shared" si="21"/>
        <v>0.08783783783783783</v>
      </c>
      <c r="K29" s="2">
        <f t="shared" si="21"/>
        <v>0.07894736842105263</v>
      </c>
      <c r="L29" s="2">
        <f t="shared" si="21"/>
        <v>0.07051282051282051</v>
      </c>
      <c r="M29" s="2">
        <f t="shared" si="21"/>
        <v>0.06249999999999999</v>
      </c>
      <c r="N29" s="2">
        <f t="shared" si="21"/>
        <v>0.054878048780487826</v>
      </c>
      <c r="O29" s="2">
        <f t="shared" si="21"/>
        <v>0.047619047619047616</v>
      </c>
      <c r="P29" s="2">
        <f t="shared" si="21"/>
        <v>0.04069767441860465</v>
      </c>
      <c r="Q29" s="2">
        <f t="shared" si="21"/>
        <v>0.03409090909090909</v>
      </c>
      <c r="R29" s="2">
        <f t="shared" si="21"/>
        <v>0.027777777777777776</v>
      </c>
      <c r="S29" s="2">
        <f t="shared" si="21"/>
        <v>0.021739130434782563</v>
      </c>
      <c r="T29" s="2">
        <f t="shared" si="21"/>
        <v>0.015957446808510637</v>
      </c>
      <c r="U29" s="2">
        <f t="shared" si="21"/>
        <v>0.010416666666666628</v>
      </c>
      <c r="V29" s="2">
        <f t="shared" si="21"/>
        <v>0.005102040816326531</v>
      </c>
      <c r="W29" s="2">
        <f t="shared" si="21"/>
        <v>0</v>
      </c>
      <c r="X29" s="2"/>
    </row>
    <row r="30" spans="2:24" ht="12.75">
      <c r="B30" t="s">
        <v>13</v>
      </c>
      <c r="C30" s="2">
        <f aca="true" t="shared" si="22" ref="C30:W30">SQRT(C27*(1-C27)*(1/C25+1/C26))</f>
        <v>0.16666666666666669</v>
      </c>
      <c r="D30" s="2">
        <f t="shared" si="22"/>
        <v>0.1667593364912675</v>
      </c>
      <c r="E30" s="2">
        <f t="shared" si="22"/>
        <v>0.16703827619526523</v>
      </c>
      <c r="F30" s="2">
        <f t="shared" si="22"/>
        <v>0.167506302543202</v>
      </c>
      <c r="G30" s="2">
        <f t="shared" si="22"/>
        <v>0.1681681984990781</v>
      </c>
      <c r="H30" s="2">
        <f t="shared" si="22"/>
        <v>0.16903085094570333</v>
      </c>
      <c r="I30" s="2">
        <f t="shared" si="22"/>
        <v>0.17010345435994292</v>
      </c>
      <c r="J30" s="2">
        <f t="shared" si="22"/>
        <v>0.17139779254776522</v>
      </c>
      <c r="K30" s="2">
        <f t="shared" si="22"/>
        <v>0.17292861596651868</v>
      </c>
      <c r="L30" s="2">
        <f t="shared" si="22"/>
        <v>0.17471413945365305</v>
      </c>
      <c r="M30" s="2">
        <f t="shared" si="22"/>
        <v>0.1767766952966369</v>
      </c>
      <c r="N30" s="2">
        <f t="shared" si="22"/>
        <v>0.17914359097500465</v>
      </c>
      <c r="O30" s="2">
        <f t="shared" si="22"/>
        <v>0.181848241863327</v>
      </c>
      <c r="P30" s="2">
        <f t="shared" si="22"/>
        <v>0.1849316803638273</v>
      </c>
      <c r="Q30" s="2">
        <f t="shared" si="22"/>
        <v>0.18844459036110228</v>
      </c>
      <c r="R30" s="2">
        <f t="shared" si="22"/>
        <v>0.19245008972987526</v>
      </c>
      <c r="S30" s="2">
        <f t="shared" si="22"/>
        <v>0.1970276015597752</v>
      </c>
      <c r="T30" s="2">
        <f t="shared" si="22"/>
        <v>0.20227834851568371</v>
      </c>
      <c r="U30" s="2">
        <f t="shared" si="22"/>
        <v>0.2083333333333334</v>
      </c>
      <c r="V30" s="2">
        <f t="shared" si="22"/>
        <v>0.21536524612697405</v>
      </c>
      <c r="W30" s="2">
        <f t="shared" si="22"/>
        <v>0.223606797749979</v>
      </c>
      <c r="X30" s="2"/>
    </row>
    <row r="31" spans="2:24" ht="12.75">
      <c r="B31" t="s">
        <v>16</v>
      </c>
      <c r="C31" s="2">
        <f aca="true" t="shared" si="23" ref="C31:W31">C30*$J$5</f>
        <v>0.32666018038677674</v>
      </c>
      <c r="D31" s="2">
        <f t="shared" si="23"/>
        <v>0.32684180963649984</v>
      </c>
      <c r="E31" s="2">
        <f t="shared" si="23"/>
        <v>0.32738852060064944</v>
      </c>
      <c r="F31" s="2">
        <f t="shared" si="23"/>
        <v>0.3283058340281062</v>
      </c>
      <c r="G31" s="2">
        <f t="shared" si="23"/>
        <v>0.32960312434216876</v>
      </c>
      <c r="H31" s="2">
        <f t="shared" si="23"/>
        <v>0.3312938895651229</v>
      </c>
      <c r="I31" s="2">
        <f t="shared" si="23"/>
        <v>0.3333961505137968</v>
      </c>
      <c r="J31" s="2">
        <f t="shared" si="23"/>
        <v>0.3359330029892899</v>
      </c>
      <c r="K31" s="2">
        <f t="shared" si="23"/>
        <v>0.3389333573139518</v>
      </c>
      <c r="L31" s="2">
        <f t="shared" si="23"/>
        <v>0.3424329138603046</v>
      </c>
      <c r="M31" s="2">
        <f t="shared" si="23"/>
        <v>0.34647544304266603</v>
      </c>
      <c r="N31" s="2">
        <f t="shared" si="23"/>
        <v>0.3511144664581798</v>
      </c>
      <c r="O31" s="2">
        <f t="shared" si="23"/>
        <v>0.3564154769405556</v>
      </c>
      <c r="P31" s="2">
        <f t="shared" si="23"/>
        <v>0.36245889640126533</v>
      </c>
      <c r="Q31" s="2">
        <f t="shared" si="23"/>
        <v>0.3693440632816195</v>
      </c>
      <c r="R31" s="2">
        <f t="shared" si="23"/>
        <v>0.3771946861596745</v>
      </c>
      <c r="S31" s="2">
        <f t="shared" si="23"/>
        <v>0.3861664312001408</v>
      </c>
      <c r="T31" s="2">
        <f t="shared" si="23"/>
        <v>0.3964576908868352</v>
      </c>
      <c r="U31" s="2">
        <f t="shared" si="23"/>
        <v>0.40832522548347105</v>
      </c>
      <c r="V31" s="2">
        <f t="shared" si="23"/>
        <v>0.4221075008932795</v>
      </c>
      <c r="W31" s="2">
        <f t="shared" si="23"/>
        <v>0.4382606213323058</v>
      </c>
      <c r="X31" s="2"/>
    </row>
    <row r="32" spans="2:24" ht="12.75">
      <c r="B32" t="s">
        <v>15</v>
      </c>
      <c r="C32" s="6">
        <f aca="true" t="shared" si="24" ref="C32:W32">C29-C28</f>
        <v>0</v>
      </c>
      <c r="D32" s="6">
        <f t="shared" si="24"/>
        <v>-0.027808676307007785</v>
      </c>
      <c r="E32" s="6">
        <f t="shared" si="24"/>
        <v>-0.055803571428571425</v>
      </c>
      <c r="F32" s="6">
        <f t="shared" si="24"/>
        <v>-0.08417508417508415</v>
      </c>
      <c r="G32" s="6">
        <f t="shared" si="24"/>
        <v>-0.11312217194570133</v>
      </c>
      <c r="H32" s="6">
        <f t="shared" si="24"/>
        <v>-0.14285714285714285</v>
      </c>
      <c r="I32" s="6">
        <f t="shared" si="24"/>
        <v>-0.1736111111111111</v>
      </c>
      <c r="J32" s="6">
        <f t="shared" si="24"/>
        <v>-0.20564042303172736</v>
      </c>
      <c r="K32" s="6">
        <f t="shared" si="24"/>
        <v>-0.23923444976076555</v>
      </c>
      <c r="L32" s="6">
        <f t="shared" si="24"/>
        <v>-0.27472527472527475</v>
      </c>
      <c r="M32" s="6">
        <f t="shared" si="24"/>
        <v>-0.3125</v>
      </c>
      <c r="N32" s="6">
        <f t="shared" si="24"/>
        <v>-0.35301668806161735</v>
      </c>
      <c r="O32" s="6">
        <f t="shared" si="24"/>
        <v>-0.3968253968253968</v>
      </c>
      <c r="P32" s="6">
        <f t="shared" si="24"/>
        <v>-0.44459644322845415</v>
      </c>
      <c r="Q32" s="6">
        <f t="shared" si="24"/>
        <v>-0.49715909090909094</v>
      </c>
      <c r="R32" s="6">
        <f t="shared" si="24"/>
        <v>-0.5555555555555555</v>
      </c>
      <c r="S32" s="6">
        <f t="shared" si="24"/>
        <v>-0.6211180124223606</v>
      </c>
      <c r="T32" s="6">
        <f t="shared" si="24"/>
        <v>-0.6955810147299509</v>
      </c>
      <c r="U32" s="6">
        <f t="shared" si="24"/>
        <v>-0.7812500000000007</v>
      </c>
      <c r="V32" s="6">
        <f t="shared" si="24"/>
        <v>-0.8812615955473099</v>
      </c>
      <c r="W32" s="6">
        <f t="shared" si="24"/>
        <v>-1</v>
      </c>
      <c r="X32" s="6"/>
    </row>
    <row r="33" spans="2:24" ht="12.75">
      <c r="B33" t="s">
        <v>4</v>
      </c>
      <c r="C33" s="2">
        <f aca="true" t="shared" si="25" ref="C33:W33">C32-C31</f>
        <v>-0.32666018038677674</v>
      </c>
      <c r="D33" s="2">
        <f t="shared" si="25"/>
        <v>-0.3546504859435076</v>
      </c>
      <c r="E33" s="2">
        <f t="shared" si="25"/>
        <v>-0.3831920920292209</v>
      </c>
      <c r="F33" s="2">
        <f t="shared" si="25"/>
        <v>-0.4124809182031903</v>
      </c>
      <c r="G33" s="2">
        <f t="shared" si="25"/>
        <v>-0.4427252962878701</v>
      </c>
      <c r="H33" s="2">
        <f t="shared" si="25"/>
        <v>-0.47415103242226575</v>
      </c>
      <c r="I33" s="2">
        <f t="shared" si="25"/>
        <v>-0.507007261624908</v>
      </c>
      <c r="J33" s="2">
        <f t="shared" si="25"/>
        <v>-0.5415734260210172</v>
      </c>
      <c r="K33" s="2">
        <f t="shared" si="25"/>
        <v>-0.5781678070747174</v>
      </c>
      <c r="L33" s="2">
        <f t="shared" si="25"/>
        <v>-0.6171581885855794</v>
      </c>
      <c r="M33" s="2">
        <f t="shared" si="25"/>
        <v>-0.658975443042666</v>
      </c>
      <c r="N33" s="2">
        <f t="shared" si="25"/>
        <v>-0.7041311545197971</v>
      </c>
      <c r="O33" s="2">
        <f t="shared" si="25"/>
        <v>-0.7532408737659524</v>
      </c>
      <c r="P33" s="2">
        <f t="shared" si="25"/>
        <v>-0.8070553396297195</v>
      </c>
      <c r="Q33" s="2">
        <f t="shared" si="25"/>
        <v>-0.8665031541907104</v>
      </c>
      <c r="R33" s="2">
        <f t="shared" si="25"/>
        <v>-0.93275024171523</v>
      </c>
      <c r="S33" s="2">
        <f t="shared" si="25"/>
        <v>-1.0072844436225015</v>
      </c>
      <c r="T33" s="2">
        <f t="shared" si="25"/>
        <v>-1.0920387056167862</v>
      </c>
      <c r="U33" s="2">
        <f t="shared" si="25"/>
        <v>-1.1895752254834717</v>
      </c>
      <c r="V33" s="2">
        <f t="shared" si="25"/>
        <v>-1.3033690964405893</v>
      </c>
      <c r="W33" s="2">
        <f t="shared" si="25"/>
        <v>-1.4382606213323057</v>
      </c>
      <c r="X33" s="2"/>
    </row>
    <row r="34" spans="2:24" ht="12.75">
      <c r="B34" t="s">
        <v>3</v>
      </c>
      <c r="C34" s="5">
        <f aca="true" t="shared" si="26" ref="C34:W34">C32+C31</f>
        <v>0.32666018038677674</v>
      </c>
      <c r="D34" s="5">
        <f t="shared" si="26"/>
        <v>0.29903313332949205</v>
      </c>
      <c r="E34" s="5">
        <f t="shared" si="26"/>
        <v>0.271584949172078</v>
      </c>
      <c r="F34" s="5">
        <f t="shared" si="26"/>
        <v>0.24413074985302205</v>
      </c>
      <c r="G34" s="5">
        <f t="shared" si="26"/>
        <v>0.21648095239646742</v>
      </c>
      <c r="H34" s="5">
        <f t="shared" si="26"/>
        <v>0.18843674670798005</v>
      </c>
      <c r="I34" s="5">
        <f t="shared" si="26"/>
        <v>0.15978503940268568</v>
      </c>
      <c r="J34" s="5">
        <f t="shared" si="26"/>
        <v>0.13029257995756255</v>
      </c>
      <c r="K34" s="5">
        <f t="shared" si="26"/>
        <v>0.09969890755318625</v>
      </c>
      <c r="L34" s="5">
        <f t="shared" si="26"/>
        <v>0.06770763913502986</v>
      </c>
      <c r="M34" s="5">
        <f t="shared" si="26"/>
        <v>0.03397544304266603</v>
      </c>
      <c r="N34" s="5">
        <f t="shared" si="26"/>
        <v>-0.0019022216034375594</v>
      </c>
      <c r="O34" s="5">
        <f t="shared" si="26"/>
        <v>-0.04040991988484122</v>
      </c>
      <c r="P34" s="5">
        <f t="shared" si="26"/>
        <v>-0.08213754682718882</v>
      </c>
      <c r="Q34" s="5">
        <f t="shared" si="26"/>
        <v>-0.12781502762747143</v>
      </c>
      <c r="R34" s="5">
        <f t="shared" si="26"/>
        <v>-0.17836086939588097</v>
      </c>
      <c r="S34" s="5">
        <f t="shared" si="26"/>
        <v>-0.23495158122221982</v>
      </c>
      <c r="T34" s="5">
        <f t="shared" si="26"/>
        <v>-0.29912332384311574</v>
      </c>
      <c r="U34" s="5">
        <f t="shared" si="26"/>
        <v>-0.3729247745165296</v>
      </c>
      <c r="V34" s="5">
        <f t="shared" si="26"/>
        <v>-0.4591540946540304</v>
      </c>
      <c r="W34" s="5">
        <f t="shared" si="26"/>
        <v>-0.5617393786676942</v>
      </c>
      <c r="X34" s="5"/>
    </row>
    <row r="35" ht="12.75">
      <c r="B35" s="1" t="s">
        <v>18</v>
      </c>
    </row>
    <row r="36" spans="2:24" ht="12.75">
      <c r="B36" t="s">
        <v>3</v>
      </c>
      <c r="C36" s="2">
        <f aca="true" t="shared" si="27" ref="C36:W36">-SIGN(C23)*SQRT(C23*C33)</f>
        <v>0.43826062133230587</v>
      </c>
      <c r="D36" s="2">
        <f t="shared" si="27"/>
        <v>0.47554914256002934</v>
      </c>
      <c r="E36" s="2">
        <f t="shared" si="27"/>
        <v>0.5129624094157055</v>
      </c>
      <c r="F36" s="2">
        <f t="shared" si="27"/>
        <v>0.5506272650761794</v>
      </c>
      <c r="G36" s="2">
        <f t="shared" si="27"/>
        <v>0.5886748307313525</v>
      </c>
      <c r="H36" s="2">
        <f t="shared" si="27"/>
        <v>0.6272428578369194</v>
      </c>
      <c r="I36" s="2">
        <f t="shared" si="27"/>
        <v>0.6664783536261251</v>
      </c>
      <c r="J36" s="2">
        <f t="shared" si="27"/>
        <v>0.7065406020634527</v>
      </c>
      <c r="K36" s="2">
        <f t="shared" si="27"/>
        <v>0.7476047337771788</v>
      </c>
      <c r="L36" s="2">
        <f t="shared" si="27"/>
        <v>0.7898660445361774</v>
      </c>
      <c r="M36" s="2">
        <f t="shared" si="27"/>
        <v>0.8335453288533532</v>
      </c>
      <c r="N36" s="2">
        <f t="shared" si="27"/>
        <v>0.8788955932011868</v>
      </c>
      <c r="O36" s="2">
        <f t="shared" si="27"/>
        <v>0.9262106578065724</v>
      </c>
      <c r="P36" s="2">
        <f t="shared" si="27"/>
        <v>0.975836372365121</v>
      </c>
      <c r="Q36" s="2">
        <f t="shared" si="27"/>
        <v>1.0281855009876426</v>
      </c>
      <c r="R36" s="2">
        <f t="shared" si="27"/>
        <v>1.0837578457002086</v>
      </c>
      <c r="S36" s="2">
        <f t="shared" si="27"/>
        <v>1.1431679981825476</v>
      </c>
      <c r="T36" s="2">
        <f t="shared" si="27"/>
        <v>1.207184455349992</v>
      </c>
      <c r="U36" s="2">
        <f t="shared" si="27"/>
        <v>1.2767861128947275</v>
      </c>
      <c r="V36" s="2">
        <f t="shared" si="27"/>
        <v>1.3532461489609915</v>
      </c>
      <c r="W36" s="2">
        <f t="shared" si="27"/>
        <v>1.4382606213323057</v>
      </c>
      <c r="X36" s="2"/>
    </row>
    <row r="37" spans="2:24" ht="12.75">
      <c r="B37" t="s">
        <v>4</v>
      </c>
      <c r="C37" s="2">
        <f aca="true" t="shared" si="28" ref="C37:W37">-SIGN(C24)*SQRT(C24*C34)</f>
        <v>-0.43826062133230587</v>
      </c>
      <c r="D37" s="2">
        <f t="shared" si="28"/>
        <v>-0.4009721001045822</v>
      </c>
      <c r="E37" s="2">
        <f t="shared" si="28"/>
        <v>-0.36355883324890614</v>
      </c>
      <c r="F37" s="2">
        <f t="shared" si="28"/>
        <v>-0.3258939775884322</v>
      </c>
      <c r="G37" s="2">
        <f t="shared" si="28"/>
        <v>-0.287846411933259</v>
      </c>
      <c r="H37" s="2">
        <f t="shared" si="28"/>
        <v>-0.24927838482769218</v>
      </c>
      <c r="I37" s="2">
        <f t="shared" si="28"/>
        <v>-0.21004288903848659</v>
      </c>
      <c r="J37" s="2">
        <f t="shared" si="28"/>
        <v>-0.1699806406011588</v>
      </c>
      <c r="K37" s="2">
        <f t="shared" si="28"/>
        <v>-0.1289165088874328</v>
      </c>
      <c r="L37" s="2">
        <f t="shared" si="28"/>
        <v>-0.08665519812843424</v>
      </c>
      <c r="M37" s="2">
        <f t="shared" si="28"/>
        <v>-0.04297591381125837</v>
      </c>
      <c r="N37" s="2">
        <f t="shared" si="28"/>
        <v>0.002374350536575117</v>
      </c>
      <c r="O37" s="2">
        <f t="shared" si="28"/>
        <v>0.049689415141960805</v>
      </c>
      <c r="P37" s="2">
        <f t="shared" si="28"/>
        <v>0.09931512970050933</v>
      </c>
      <c r="Q37" s="2">
        <f t="shared" si="28"/>
        <v>0.151664258323031</v>
      </c>
      <c r="R37" s="2">
        <f t="shared" si="28"/>
        <v>0.20723660303559696</v>
      </c>
      <c r="S37" s="2">
        <f t="shared" si="28"/>
        <v>0.266646755517936</v>
      </c>
      <c r="T37" s="2">
        <f t="shared" si="28"/>
        <v>0.3306632126853805</v>
      </c>
      <c r="U37" s="2">
        <f t="shared" si="28"/>
        <v>0.4002648702301158</v>
      </c>
      <c r="V37" s="2">
        <f t="shared" si="28"/>
        <v>0.47672490629637987</v>
      </c>
      <c r="W37" s="2">
        <f t="shared" si="28"/>
        <v>0.5617393786676942</v>
      </c>
      <c r="X37" s="2"/>
    </row>
    <row r="38" spans="3:23" ht="12.75">
      <c r="C38" t="str">
        <f aca="true" t="shared" si="29" ref="C38:W38">IF(C36&lt;0,"s-",IF(C37&gt;0,"s+","ns"))</f>
        <v>ns</v>
      </c>
      <c r="D38" t="str">
        <f t="shared" si="29"/>
        <v>ns</v>
      </c>
      <c r="E38" t="str">
        <f t="shared" si="29"/>
        <v>ns</v>
      </c>
      <c r="F38" t="str">
        <f t="shared" si="29"/>
        <v>ns</v>
      </c>
      <c r="G38" t="str">
        <f t="shared" si="29"/>
        <v>ns</v>
      </c>
      <c r="H38" t="str">
        <f t="shared" si="29"/>
        <v>ns</v>
      </c>
      <c r="I38" t="str">
        <f t="shared" si="29"/>
        <v>ns</v>
      </c>
      <c r="J38" t="str">
        <f t="shared" si="29"/>
        <v>ns</v>
      </c>
      <c r="K38" t="str">
        <f t="shared" si="29"/>
        <v>ns</v>
      </c>
      <c r="L38" t="str">
        <f t="shared" si="29"/>
        <v>ns</v>
      </c>
      <c r="M38" t="str">
        <f t="shared" si="29"/>
        <v>ns</v>
      </c>
      <c r="N38" t="str">
        <f t="shared" si="29"/>
        <v>s+</v>
      </c>
      <c r="O38" t="str">
        <f t="shared" si="29"/>
        <v>s+</v>
      </c>
      <c r="P38" t="str">
        <f t="shared" si="29"/>
        <v>s+</v>
      </c>
      <c r="Q38" t="str">
        <f t="shared" si="29"/>
        <v>s+</v>
      </c>
      <c r="R38" t="str">
        <f t="shared" si="29"/>
        <v>s+</v>
      </c>
      <c r="S38" t="str">
        <f t="shared" si="29"/>
        <v>s+</v>
      </c>
      <c r="T38" t="str">
        <f t="shared" si="29"/>
        <v>s+</v>
      </c>
      <c r="U38" t="str">
        <f t="shared" si="29"/>
        <v>s+</v>
      </c>
      <c r="V38" t="str">
        <f t="shared" si="29"/>
        <v>s+</v>
      </c>
      <c r="W38" t="str">
        <f t="shared" si="29"/>
        <v>s+</v>
      </c>
    </row>
    <row r="40" ht="12.75">
      <c r="B40" s="1" t="s">
        <v>26</v>
      </c>
    </row>
    <row r="41" spans="2:24" ht="12.75">
      <c r="B41" t="s">
        <v>23</v>
      </c>
      <c r="C41" s="2">
        <f aca="true" t="shared" si="30" ref="C41:W41">wilson(C18,C15,0.05,FALSE)-C18</f>
        <v>0.36585848723867587</v>
      </c>
      <c r="D41" s="2">
        <f t="shared" si="30"/>
        <v>0.3522607143739277</v>
      </c>
      <c r="E41" s="2">
        <f t="shared" si="30"/>
        <v>0.33823713983156267</v>
      </c>
      <c r="F41" s="2">
        <f t="shared" si="30"/>
        <v>0.32378552312615794</v>
      </c>
      <c r="G41" s="2">
        <f t="shared" si="30"/>
        <v>0.3089020861435907</v>
      </c>
      <c r="H41" s="2">
        <f t="shared" si="30"/>
        <v>0.29358144526240304</v>
      </c>
      <c r="I41" s="2">
        <f t="shared" si="30"/>
        <v>0.2778165123319254</v>
      </c>
      <c r="J41" s="2">
        <f t="shared" si="30"/>
        <v>0.2615983601474976</v>
      </c>
      <c r="K41" s="2">
        <f t="shared" si="30"/>
        <v>0.24491604624123464</v>
      </c>
      <c r="L41" s="2">
        <f t="shared" si="30"/>
        <v>0.22775638645399277</v>
      </c>
      <c r="M41" s="2">
        <f t="shared" si="30"/>
        <v>0.2101036666202768</v>
      </c>
      <c r="N41" s="2">
        <f t="shared" si="30"/>
        <v>0.19193927641481434</v>
      </c>
      <c r="O41" s="2">
        <f t="shared" si="30"/>
        <v>0.17324124342158376</v>
      </c>
      <c r="P41" s="2">
        <f t="shared" si="30"/>
        <v>0.15398363693264416</v>
      </c>
      <c r="Q41" s="2">
        <f t="shared" si="30"/>
        <v>0.13413579849972646</v>
      </c>
      <c r="R41" s="2">
        <f t="shared" si="30"/>
        <v>0.11366133762329844</v>
      </c>
      <c r="S41" s="2">
        <f t="shared" si="30"/>
        <v>0.09251680245009142</v>
      </c>
      <c r="T41" s="2">
        <f t="shared" si="30"/>
        <v>0.07064989053421611</v>
      </c>
      <c r="U41" s="2">
        <f t="shared" si="30"/>
        <v>0.047996992107896874</v>
      </c>
      <c r="V41" s="2">
        <f t="shared" si="30"/>
        <v>0.024479736528744023</v>
      </c>
      <c r="W41" s="2">
        <f t="shared" si="30"/>
        <v>0</v>
      </c>
      <c r="X41" s="2"/>
    </row>
    <row r="42" spans="2:24" ht="12.75">
      <c r="B42" t="s">
        <v>22</v>
      </c>
      <c r="C42" s="2">
        <f aca="true" t="shared" si="31" ref="C42:W42">C18-wilson(C18,C15,0.05,TRUE)</f>
        <v>0.3658584872386759</v>
      </c>
      <c r="D42" s="2">
        <f t="shared" si="31"/>
        <v>0.3790312009108422</v>
      </c>
      <c r="E42" s="2">
        <f t="shared" si="31"/>
        <v>0.3917781129053915</v>
      </c>
      <c r="F42" s="2">
        <f t="shared" si="31"/>
        <v>0.40409698273690114</v>
      </c>
      <c r="G42" s="2">
        <f t="shared" si="31"/>
        <v>0.41598403229124864</v>
      </c>
      <c r="H42" s="2">
        <f t="shared" si="31"/>
        <v>0.42743387794697535</v>
      </c>
      <c r="I42" s="2">
        <f t="shared" si="31"/>
        <v>0.43843943155341214</v>
      </c>
      <c r="J42" s="2">
        <f t="shared" si="31"/>
        <v>0.4489917659058989</v>
      </c>
      <c r="K42" s="2">
        <f t="shared" si="31"/>
        <v>0.45907993853655016</v>
      </c>
      <c r="L42" s="2">
        <f t="shared" si="31"/>
        <v>0.4686907652862227</v>
      </c>
      <c r="M42" s="2">
        <f t="shared" si="31"/>
        <v>0.4778085319894215</v>
      </c>
      <c r="N42" s="2">
        <f t="shared" si="31"/>
        <v>0.48641462832087334</v>
      </c>
      <c r="O42" s="2">
        <f t="shared" si="31"/>
        <v>0.49448708186455725</v>
      </c>
      <c r="P42" s="2">
        <f t="shared" si="31"/>
        <v>0.5019999619125324</v>
      </c>
      <c r="Q42" s="2">
        <f t="shared" si="31"/>
        <v>0.5089226100165289</v>
      </c>
      <c r="R42" s="2">
        <f t="shared" si="31"/>
        <v>0.5152186356770154</v>
      </c>
      <c r="S42" s="2">
        <f t="shared" si="31"/>
        <v>0.5208445870407231</v>
      </c>
      <c r="T42" s="2">
        <f t="shared" si="31"/>
        <v>0.5257481616617621</v>
      </c>
      <c r="U42" s="2">
        <f t="shared" si="31"/>
        <v>0.5298657497723576</v>
      </c>
      <c r="V42" s="2">
        <f t="shared" si="31"/>
        <v>0.5331189807301189</v>
      </c>
      <c r="W42" s="2">
        <f t="shared" si="31"/>
        <v>0.5354097307382895</v>
      </c>
      <c r="X42" s="2"/>
    </row>
    <row r="43" spans="2:24" ht="12.75">
      <c r="B43" t="s">
        <v>21</v>
      </c>
      <c r="C43" s="2">
        <f aca="true" t="shared" si="32" ref="C43:W43">wilson(C19,C16,0.05,FALSE)-C19</f>
        <v>0.2163986711948751</v>
      </c>
      <c r="D43" s="2">
        <f t="shared" si="32"/>
        <v>0.2208615675749146</v>
      </c>
      <c r="E43" s="2">
        <f t="shared" si="32"/>
        <v>0.22488323299526813</v>
      </c>
      <c r="F43" s="2">
        <f t="shared" si="32"/>
        <v>0.22845958566224794</v>
      </c>
      <c r="G43" s="2">
        <f t="shared" si="32"/>
        <v>0.2315836809835558</v>
      </c>
      <c r="H43" s="2">
        <f t="shared" si="32"/>
        <v>0.23424548814840607</v>
      </c>
      <c r="I43" s="2">
        <f t="shared" si="32"/>
        <v>0.23643155376462582</v>
      </c>
      <c r="J43" s="2">
        <f t="shared" si="32"/>
        <v>0.23812452502987597</v>
      </c>
      <c r="K43" s="2">
        <f t="shared" si="32"/>
        <v>0.2393024904071795</v>
      </c>
      <c r="L43" s="2">
        <f t="shared" si="32"/>
        <v>0.23993807415988</v>
      </c>
      <c r="M43" s="2">
        <f t="shared" si="32"/>
        <v>0.23999718750818266</v>
      </c>
      <c r="N43" s="2">
        <f t="shared" si="32"/>
        <v>0.23943728490529426</v>
      </c>
      <c r="O43" s="2">
        <f t="shared" si="32"/>
        <v>0.2382048827682179</v>
      </c>
      <c r="P43" s="2">
        <f t="shared" si="32"/>
        <v>0.2362319381429148</v>
      </c>
      <c r="Q43" s="2">
        <f t="shared" si="32"/>
        <v>0.2334303904119194</v>
      </c>
      <c r="R43" s="2">
        <f t="shared" si="32"/>
        <v>0.22968359484795742</v>
      </c>
      <c r="S43" s="2">
        <f t="shared" si="32"/>
        <v>0.22483217518493398</v>
      </c>
      <c r="T43" s="2">
        <f t="shared" si="32"/>
        <v>0.218649079133441</v>
      </c>
      <c r="U43" s="2">
        <f t="shared" si="32"/>
        <v>0.2107916124037471</v>
      </c>
      <c r="V43" s="2">
        <f t="shared" si="32"/>
        <v>0.20069737547516367</v>
      </c>
      <c r="W43" s="2">
        <f t="shared" si="32"/>
        <v>0.1873135395796307</v>
      </c>
      <c r="X43" s="2"/>
    </row>
    <row r="44" spans="2:24" ht="12.75">
      <c r="B44" t="s">
        <v>20</v>
      </c>
      <c r="C44" s="2">
        <f aca="true" t="shared" si="33" ref="C44:W44">C19-wilson(C19,C16,0.05,TRUE)</f>
        <v>0.2163986711948751</v>
      </c>
      <c r="D44" s="2">
        <f t="shared" si="33"/>
        <v>0.2114958905959331</v>
      </c>
      <c r="E44" s="2">
        <f t="shared" si="33"/>
        <v>0.20615187903730506</v>
      </c>
      <c r="F44" s="2">
        <f t="shared" si="33"/>
        <v>0.2003625547253032</v>
      </c>
      <c r="G44" s="2">
        <f t="shared" si="33"/>
        <v>0.19412097306762963</v>
      </c>
      <c r="H44" s="2">
        <f t="shared" si="33"/>
        <v>0.18741710325349833</v>
      </c>
      <c r="I44" s="2">
        <f t="shared" si="33"/>
        <v>0.1802374918907365</v>
      </c>
      <c r="J44" s="2">
        <f t="shared" si="33"/>
        <v>0.1725647861770052</v>
      </c>
      <c r="K44" s="2">
        <f t="shared" si="33"/>
        <v>0.16437707457532713</v>
      </c>
      <c r="L44" s="2">
        <f t="shared" si="33"/>
        <v>0.1556469813490461</v>
      </c>
      <c r="M44" s="2">
        <f t="shared" si="33"/>
        <v>0.14634041771836725</v>
      </c>
      <c r="N44" s="2">
        <f t="shared" si="33"/>
        <v>0.13641483813649735</v>
      </c>
      <c r="O44" s="2">
        <f t="shared" si="33"/>
        <v>0.12581675902043948</v>
      </c>
      <c r="P44" s="2">
        <f t="shared" si="33"/>
        <v>0.11447813741615484</v>
      </c>
      <c r="Q44" s="2">
        <f t="shared" si="33"/>
        <v>0.1023109127061779</v>
      </c>
      <c r="R44" s="2">
        <f t="shared" si="33"/>
        <v>0.08919844016323439</v>
      </c>
      <c r="S44" s="2">
        <f t="shared" si="33"/>
        <v>0.0749813435212293</v>
      </c>
      <c r="T44" s="2">
        <f t="shared" si="33"/>
        <v>0.059432570490754885</v>
      </c>
      <c r="U44" s="2">
        <f t="shared" si="33"/>
        <v>0.04220942678207939</v>
      </c>
      <c r="V44" s="2">
        <f t="shared" si="33"/>
        <v>0.02274951287451445</v>
      </c>
      <c r="W44" s="2">
        <f t="shared" si="33"/>
        <v>-1.3877787807814457E-17</v>
      </c>
      <c r="X44" s="2"/>
    </row>
    <row r="45" spans="2:24" ht="12.75">
      <c r="B45" t="s">
        <v>24</v>
      </c>
      <c r="C45" s="2">
        <f aca="true" t="shared" si="34" ref="C45:W45">-SQRT(C42^2+C43^2)</f>
        <v>-0.4250656626681107</v>
      </c>
      <c r="D45" s="2">
        <f t="shared" si="34"/>
        <v>-0.43868494765100363</v>
      </c>
      <c r="E45" s="2">
        <f t="shared" si="34"/>
        <v>-0.4517328394461861</v>
      </c>
      <c r="F45" s="2">
        <f t="shared" si="34"/>
        <v>-0.46420701603706227</v>
      </c>
      <c r="G45" s="2">
        <f t="shared" si="34"/>
        <v>-0.4761026322329881</v>
      </c>
      <c r="H45" s="2">
        <f t="shared" si="34"/>
        <v>-0.4874122164397143</v>
      </c>
      <c r="I45" s="2">
        <f t="shared" si="34"/>
        <v>-0.4981255010099707</v>
      </c>
      <c r="J45" s="2">
        <f t="shared" si="34"/>
        <v>-0.5082291759354254</v>
      </c>
      <c r="K45" s="2">
        <f t="shared" si="34"/>
        <v>-0.5177065499699621</v>
      </c>
      <c r="L45" s="2">
        <f t="shared" si="34"/>
        <v>-0.5265370954606495</v>
      </c>
      <c r="M45" s="2">
        <f t="shared" si="34"/>
        <v>-0.5346958418145066</v>
      </c>
      <c r="N45" s="2">
        <f t="shared" si="34"/>
        <v>-0.5421525652870716</v>
      </c>
      <c r="O45" s="2">
        <f t="shared" si="34"/>
        <v>-0.5488706954334015</v>
      </c>
      <c r="P45" s="2">
        <f t="shared" si="34"/>
        <v>-0.5548058131985838</v>
      </c>
      <c r="Q45" s="2">
        <f t="shared" si="34"/>
        <v>-0.55990353647204</v>
      </c>
      <c r="R45" s="2">
        <f t="shared" si="34"/>
        <v>-0.5640964423670529</v>
      </c>
      <c r="S45" s="2">
        <f t="shared" si="34"/>
        <v>-0.5672993837895562</v>
      </c>
      <c r="T45" s="2">
        <f t="shared" si="34"/>
        <v>-0.5694019224560312</v>
      </c>
      <c r="U45" s="2">
        <f t="shared" si="34"/>
        <v>-0.5702550452574656</v>
      </c>
      <c r="V45" s="2">
        <f t="shared" si="34"/>
        <v>-0.5696448754595618</v>
      </c>
      <c r="W45" s="2">
        <f t="shared" si="34"/>
        <v>-0.5672300608034605</v>
      </c>
      <c r="X45" s="2"/>
    </row>
    <row r="46" spans="2:24" ht="12.75">
      <c r="B46" t="s">
        <v>25</v>
      </c>
      <c r="C46" s="2">
        <f aca="true" t="shared" si="35" ref="C46:W46">SQRT(C41^2+C44^2)</f>
        <v>0.42506566266811063</v>
      </c>
      <c r="D46" s="2">
        <f t="shared" si="35"/>
        <v>0.410874825987425</v>
      </c>
      <c r="E46" s="2">
        <f t="shared" si="35"/>
        <v>0.39610978275226644</v>
      </c>
      <c r="F46" s="2">
        <f t="shared" si="35"/>
        <v>0.3807653060904182</v>
      </c>
      <c r="G46" s="2">
        <f t="shared" si="35"/>
        <v>0.36483345653679533</v>
      </c>
      <c r="H46" s="2">
        <f t="shared" si="35"/>
        <v>0.3483033671877058</v>
      </c>
      <c r="I46" s="2">
        <f t="shared" si="35"/>
        <v>0.3311609397367663</v>
      </c>
      <c r="J46" s="2">
        <f t="shared" si="35"/>
        <v>0.31338842904640785</v>
      </c>
      <c r="K46" s="2">
        <f t="shared" si="35"/>
        <v>0.2949638831321239</v>
      </c>
      <c r="L46" s="2">
        <f t="shared" si="35"/>
        <v>0.275860389279887</v>
      </c>
      <c r="M46" s="2">
        <f t="shared" si="35"/>
        <v>0.2560450518664062</v>
      </c>
      <c r="N46" s="2">
        <f t="shared" si="35"/>
        <v>0.2354775868197423</v>
      </c>
      <c r="O46" s="2">
        <f t="shared" si="35"/>
        <v>0.2141083493763468</v>
      </c>
      <c r="P46" s="2">
        <f t="shared" si="35"/>
        <v>0.19187549189324937</v>
      </c>
      <c r="Q46" s="2">
        <f t="shared" si="35"/>
        <v>0.16870072702253056</v>
      </c>
      <c r="R46" s="2">
        <f t="shared" si="35"/>
        <v>0.14448273736980327</v>
      </c>
      <c r="S46" s="2">
        <f t="shared" si="35"/>
        <v>0.11908635779062955</v>
      </c>
      <c r="T46" s="2">
        <f t="shared" si="35"/>
        <v>0.0923235477418154</v>
      </c>
      <c r="U46" s="2">
        <f t="shared" si="35"/>
        <v>0.0639167189448679</v>
      </c>
      <c r="V46" s="2">
        <f t="shared" si="35"/>
        <v>0.033418525349638385</v>
      </c>
      <c r="W46" s="2">
        <f t="shared" si="35"/>
        <v>1.3877787807814457E-17</v>
      </c>
      <c r="X46" s="2"/>
    </row>
    <row r="47" spans="2:24" ht="12.75">
      <c r="B47" t="s">
        <v>27</v>
      </c>
      <c r="C47" s="2">
        <f aca="true" t="shared" si="36" ref="C47:W47">C22-C45</f>
        <v>0.4250656626681107</v>
      </c>
      <c r="D47" s="2">
        <f t="shared" si="36"/>
        <v>0.3886849476510036</v>
      </c>
      <c r="E47" s="2">
        <f t="shared" si="36"/>
        <v>0.351732839446186</v>
      </c>
      <c r="F47" s="2">
        <f t="shared" si="36"/>
        <v>0.3142070160370623</v>
      </c>
      <c r="G47" s="2">
        <f t="shared" si="36"/>
        <v>0.276102632232988</v>
      </c>
      <c r="H47" s="2">
        <f t="shared" si="36"/>
        <v>0.23741221643971427</v>
      </c>
      <c r="I47" s="2">
        <f t="shared" si="36"/>
        <v>0.19812550100997073</v>
      </c>
      <c r="J47" s="2">
        <f t="shared" si="36"/>
        <v>0.15822917593542535</v>
      </c>
      <c r="K47" s="2">
        <f t="shared" si="36"/>
        <v>0.11770654996996216</v>
      </c>
      <c r="L47" s="2">
        <f t="shared" si="36"/>
        <v>0.07653709546064957</v>
      </c>
      <c r="M47" s="2">
        <f t="shared" si="36"/>
        <v>0.03469584181450647</v>
      </c>
      <c r="N47" s="2">
        <f t="shared" si="36"/>
        <v>-0.00784743471292837</v>
      </c>
      <c r="O47" s="2">
        <f t="shared" si="36"/>
        <v>-0.05112930456659859</v>
      </c>
      <c r="P47" s="2">
        <f t="shared" si="36"/>
        <v>-0.09519418680141623</v>
      </c>
      <c r="Q47" s="2">
        <f t="shared" si="36"/>
        <v>-0.1400964635279599</v>
      </c>
      <c r="R47" s="2">
        <f t="shared" si="36"/>
        <v>-0.18590355763294708</v>
      </c>
      <c r="S47" s="2">
        <f t="shared" si="36"/>
        <v>-0.23270061621044413</v>
      </c>
      <c r="T47" s="2">
        <f t="shared" si="36"/>
        <v>-0.2805980775439689</v>
      </c>
      <c r="U47" s="2">
        <f t="shared" si="36"/>
        <v>-0.32974495474253473</v>
      </c>
      <c r="V47" s="2">
        <f t="shared" si="36"/>
        <v>-0.3803551245404382</v>
      </c>
      <c r="W47" s="2">
        <f t="shared" si="36"/>
        <v>-0.4327699391965395</v>
      </c>
      <c r="X47" s="2"/>
    </row>
    <row r="48" spans="3:24" ht="12.75">
      <c r="C48" s="5">
        <f aca="true" t="shared" si="37" ref="C48:W48">C22-C46</f>
        <v>-0.42506566266811063</v>
      </c>
      <c r="D48" s="5">
        <f t="shared" si="37"/>
        <v>-0.460874825987425</v>
      </c>
      <c r="E48" s="5">
        <f t="shared" si="37"/>
        <v>-0.4961097827522665</v>
      </c>
      <c r="F48" s="5">
        <f t="shared" si="37"/>
        <v>-0.5307653060904182</v>
      </c>
      <c r="G48" s="5">
        <f t="shared" si="37"/>
        <v>-0.5648334565367954</v>
      </c>
      <c r="H48" s="5">
        <f t="shared" si="37"/>
        <v>-0.5983033671877058</v>
      </c>
      <c r="I48" s="5">
        <f t="shared" si="37"/>
        <v>-0.6311609397367663</v>
      </c>
      <c r="J48" s="5">
        <f t="shared" si="37"/>
        <v>-0.6633884290464078</v>
      </c>
      <c r="K48" s="5">
        <f t="shared" si="37"/>
        <v>-0.6949638831321239</v>
      </c>
      <c r="L48" s="5">
        <f t="shared" si="37"/>
        <v>-0.7258603892798869</v>
      </c>
      <c r="M48" s="5">
        <f t="shared" si="37"/>
        <v>-0.7560450518664064</v>
      </c>
      <c r="N48" s="5">
        <f t="shared" si="37"/>
        <v>-0.7854775868197422</v>
      </c>
      <c r="O48" s="5">
        <f t="shared" si="37"/>
        <v>-0.8141083493763469</v>
      </c>
      <c r="P48" s="5">
        <f t="shared" si="37"/>
        <v>-0.8418754918932494</v>
      </c>
      <c r="Q48" s="5">
        <f t="shared" si="37"/>
        <v>-0.8687007270225305</v>
      </c>
      <c r="R48" s="5">
        <f t="shared" si="37"/>
        <v>-0.8944827373698032</v>
      </c>
      <c r="S48" s="5">
        <f t="shared" si="37"/>
        <v>-0.91908635779063</v>
      </c>
      <c r="T48" s="5">
        <f t="shared" si="37"/>
        <v>-0.9423235477418155</v>
      </c>
      <c r="U48" s="5">
        <f t="shared" si="37"/>
        <v>-0.9639167189448683</v>
      </c>
      <c r="V48" s="5">
        <f t="shared" si="37"/>
        <v>-0.9834185253496384</v>
      </c>
      <c r="W48" s="5">
        <f t="shared" si="37"/>
        <v>-1</v>
      </c>
      <c r="X48" s="5"/>
    </row>
    <row r="49" spans="2:24" ht="12.75">
      <c r="B49" t="s">
        <v>23</v>
      </c>
      <c r="C49" s="2">
        <f aca="true" t="shared" si="38" ref="C49:W49">wilson(C28,C25,0.05,FALSE)-C28</f>
        <v>0.3095461607683384</v>
      </c>
      <c r="D49" s="2">
        <f t="shared" si="38"/>
        <v>0.31518582068040674</v>
      </c>
      <c r="E49" s="2">
        <f t="shared" si="38"/>
        <v>0.32058810417385253</v>
      </c>
      <c r="F49" s="2">
        <f t="shared" si="38"/>
        <v>0.32568297901321064</v>
      </c>
      <c r="G49" s="2">
        <f t="shared" si="38"/>
        <v>0.3303837053742399</v>
      </c>
      <c r="H49" s="2">
        <f t="shared" si="38"/>
        <v>0.3345826021798637</v>
      </c>
      <c r="I49" s="2">
        <f t="shared" si="38"/>
        <v>0.3381455503559853</v>
      </c>
      <c r="J49" s="2">
        <f t="shared" si="38"/>
        <v>0.34090478974176364</v>
      </c>
      <c r="K49" s="2">
        <f t="shared" si="38"/>
        <v>0.3426493813790365</v>
      </c>
      <c r="L49" s="2">
        <f t="shared" si="38"/>
        <v>0.34311243001937675</v>
      </c>
      <c r="M49" s="2">
        <f t="shared" si="38"/>
        <v>0.3419537383281799</v>
      </c>
      <c r="N49" s="2">
        <f t="shared" si="38"/>
        <v>0.33873590076722</v>
      </c>
      <c r="O49" s="2">
        <f t="shared" si="38"/>
        <v>0.33289077478931794</v>
      </c>
      <c r="P49" s="2">
        <f t="shared" si="38"/>
        <v>0.3236714797739005</v>
      </c>
      <c r="Q49" s="2">
        <f t="shared" si="38"/>
        <v>0.3100819621608477</v>
      </c>
      <c r="R49" s="2">
        <f t="shared" si="38"/>
        <v>0.29077045565474413</v>
      </c>
      <c r="S49" s="2">
        <f t="shared" si="38"/>
        <v>0.2638619635637496</v>
      </c>
      <c r="T49" s="2">
        <f t="shared" si="38"/>
        <v>0.22668087354336763</v>
      </c>
      <c r="U49" s="2">
        <f t="shared" si="38"/>
        <v>0.17525664325998636</v>
      </c>
      <c r="V49" s="2">
        <f t="shared" si="38"/>
        <v>0.10333751876754349</v>
      </c>
      <c r="W49" s="2">
        <f t="shared" si="38"/>
        <v>0</v>
      </c>
      <c r="X49" s="2"/>
    </row>
    <row r="50" spans="2:24" ht="12.75">
      <c r="B50" t="s">
        <v>22</v>
      </c>
      <c r="C50" s="2">
        <f aca="true" t="shared" si="39" ref="C50:W50">C28-wilson(C28,C25,0.05,TRUE)</f>
        <v>0.12452469006379152</v>
      </c>
      <c r="D50" s="2">
        <f t="shared" si="39"/>
        <v>0.13377052303914988</v>
      </c>
      <c r="E50" s="2">
        <f t="shared" si="39"/>
        <v>0.14355993070944653</v>
      </c>
      <c r="F50" s="2">
        <f t="shared" si="39"/>
        <v>0.15395191877092992</v>
      </c>
      <c r="G50" s="2">
        <f t="shared" si="39"/>
        <v>0.16501331600991748</v>
      </c>
      <c r="H50" s="2">
        <f t="shared" si="39"/>
        <v>0.17682011288327126</v>
      </c>
      <c r="I50" s="2">
        <f t="shared" si="39"/>
        <v>0.1894590472721951</v>
      </c>
      <c r="J50" s="2">
        <f t="shared" si="39"/>
        <v>0.20302947858077708</v>
      </c>
      <c r="K50" s="2">
        <f t="shared" si="39"/>
        <v>0.21764558868537826</v>
      </c>
      <c r="L50" s="2">
        <f t="shared" si="39"/>
        <v>0.23343893364019114</v>
      </c>
      <c r="M50" s="2">
        <f t="shared" si="39"/>
        <v>0.25056132947922144</v>
      </c>
      <c r="N50" s="2">
        <f t="shared" si="39"/>
        <v>0.2691879595403815</v>
      </c>
      <c r="O50" s="2">
        <f t="shared" si="39"/>
        <v>0.28952037666232977</v>
      </c>
      <c r="P50" s="2">
        <f t="shared" si="39"/>
        <v>0.3117886029971169</v>
      </c>
      <c r="Q50" s="2">
        <f t="shared" si="39"/>
        <v>0.3362504855386312</v>
      </c>
      <c r="R50" s="2">
        <f t="shared" si="39"/>
        <v>0.3631840785079896</v>
      </c>
      <c r="S50" s="2">
        <f t="shared" si="39"/>
        <v>0.39286310275023206</v>
      </c>
      <c r="T50" s="2">
        <f t="shared" si="39"/>
        <v>0.4254908244258473</v>
      </c>
      <c r="U50" s="2">
        <f t="shared" si="39"/>
        <v>0.46102586614892005</v>
      </c>
      <c r="V50" s="2">
        <f t="shared" si="39"/>
        <v>0.4986952827884664</v>
      </c>
      <c r="W50" s="2">
        <f t="shared" si="39"/>
        <v>0.5354097307382895</v>
      </c>
      <c r="X50" s="2"/>
    </row>
    <row r="51" spans="2:24" ht="12.75">
      <c r="B51" t="s">
        <v>21</v>
      </c>
      <c r="C51" s="2">
        <f aca="true" t="shared" si="40" ref="C51:W51">wilson(C29,C26,0.05,FALSE)-C29</f>
        <v>0.3095461607683384</v>
      </c>
      <c r="D51" s="2">
        <f t="shared" si="40"/>
        <v>0.3037257369639441</v>
      </c>
      <c r="E51" s="2">
        <f t="shared" si="40"/>
        <v>0.2977703142549597</v>
      </c>
      <c r="F51" s="2">
        <f t="shared" si="40"/>
        <v>0.2917168353180368</v>
      </c>
      <c r="G51" s="2">
        <f t="shared" si="40"/>
        <v>0.28559502387379404</v>
      </c>
      <c r="H51" s="2">
        <f t="shared" si="40"/>
        <v>0.27942865969644454</v>
      </c>
      <c r="I51" s="2">
        <f t="shared" si="40"/>
        <v>0.27323659575285514</v>
      </c>
      <c r="J51" s="2">
        <f t="shared" si="40"/>
        <v>0.26703357089328944</v>
      </c>
      <c r="K51" s="2">
        <f t="shared" si="40"/>
        <v>0.26083085873890843</v>
      </c>
      <c r="L51" s="2">
        <f t="shared" si="40"/>
        <v>0.2546367836960509</v>
      </c>
      <c r="M51" s="2">
        <f t="shared" si="40"/>
        <v>0.24845712750294197</v>
      </c>
      <c r="N51" s="2">
        <f t="shared" si="40"/>
        <v>0.2422954437369196</v>
      </c>
      <c r="O51" s="2">
        <f t="shared" si="40"/>
        <v>0.23615329278255182</v>
      </c>
      <c r="P51" s="2">
        <f t="shared" si="40"/>
        <v>0.23003040547141648</v>
      </c>
      <c r="Q51" s="2">
        <f t="shared" si="40"/>
        <v>0.22392477957272192</v>
      </c>
      <c r="R51" s="2">
        <f t="shared" si="40"/>
        <v>0.2178327091351081</v>
      </c>
      <c r="S51" s="2">
        <f t="shared" si="40"/>
        <v>0.21174874184970086</v>
      </c>
      <c r="T51" s="2">
        <f t="shared" si="40"/>
        <v>0.20566555340561166</v>
      </c>
      <c r="U51" s="2">
        <f t="shared" si="40"/>
        <v>0.19957371911474941</v>
      </c>
      <c r="V51" s="2">
        <f t="shared" si="40"/>
        <v>0.19346134999071946</v>
      </c>
      <c r="W51" s="2">
        <f t="shared" si="40"/>
        <v>0.1873135395796307</v>
      </c>
      <c r="X51" s="2"/>
    </row>
    <row r="52" spans="2:24" ht="12.75">
      <c r="B52" t="s">
        <v>20</v>
      </c>
      <c r="C52" s="2">
        <f aca="true" t="shared" si="41" ref="C52:W52">C29-wilson(C29,C26,0.05,TRUE)</f>
        <v>0.12452469006379152</v>
      </c>
      <c r="D52" s="2">
        <f t="shared" si="41"/>
        <v>0.11577011910560486</v>
      </c>
      <c r="E52" s="2">
        <f t="shared" si="41"/>
        <v>0.10746023470734783</v>
      </c>
      <c r="F52" s="2">
        <f t="shared" si="41"/>
        <v>0.09955338769597596</v>
      </c>
      <c r="G52" s="2">
        <f t="shared" si="41"/>
        <v>0.09201216423306803</v>
      </c>
      <c r="H52" s="2">
        <f t="shared" si="41"/>
        <v>0.08480279396203662</v>
      </c>
      <c r="I52" s="2">
        <f t="shared" si="41"/>
        <v>0.07789463972534288</v>
      </c>
      <c r="J52" s="2">
        <f t="shared" si="41"/>
        <v>0.0712597540837765</v>
      </c>
      <c r="K52" s="2">
        <f t="shared" si="41"/>
        <v>0.06487249007320312</v>
      </c>
      <c r="L52" s="2">
        <f t="shared" si="41"/>
        <v>0.05870915533418827</v>
      </c>
      <c r="M52" s="2">
        <f t="shared" si="41"/>
        <v>0.052747699986999456</v>
      </c>
      <c r="N52" s="2">
        <f t="shared" si="41"/>
        <v>0.04696742941786153</v>
      </c>
      <c r="O52" s="2">
        <f t="shared" si="41"/>
        <v>0.041348733481213984</v>
      </c>
      <c r="P52" s="2">
        <f t="shared" si="41"/>
        <v>0.03587282345480184</v>
      </c>
      <c r="Q52" s="2">
        <f t="shared" si="41"/>
        <v>0.03052146729729982</v>
      </c>
      <c r="R52" s="2">
        <f t="shared" si="41"/>
        <v>0.025276712147438957</v>
      </c>
      <c r="S52" s="2">
        <f t="shared" si="41"/>
        <v>0.020120580216768557</v>
      </c>
      <c r="T52" s="2">
        <f t="shared" si="41"/>
        <v>0.015034719663437921</v>
      </c>
      <c r="U52" s="2">
        <f t="shared" si="41"/>
        <v>0.009999984653095232</v>
      </c>
      <c r="V52" s="2">
        <f t="shared" si="41"/>
        <v>0.004995906780783691</v>
      </c>
      <c r="W52" s="2">
        <f t="shared" si="41"/>
        <v>-1.3877787807814457E-17</v>
      </c>
      <c r="X52" s="2"/>
    </row>
    <row r="53" spans="2:24" ht="12.75">
      <c r="B53" t="s">
        <v>24</v>
      </c>
      <c r="C53" s="2">
        <f aca="true" t="shared" si="42" ref="C53:W53">-SQRT(C50^2+C51^2)</f>
        <v>-0.33365434821368856</v>
      </c>
      <c r="D53" s="2">
        <f t="shared" si="42"/>
        <v>-0.3318793095817495</v>
      </c>
      <c r="E53" s="2">
        <f t="shared" si="42"/>
        <v>-0.33057013439934124</v>
      </c>
      <c r="F53" s="2">
        <f t="shared" si="42"/>
        <v>-0.3298483065004603</v>
      </c>
      <c r="G53" s="2">
        <f t="shared" si="42"/>
        <v>-0.32983922162481205</v>
      </c>
      <c r="H53" s="2">
        <f t="shared" si="42"/>
        <v>-0.3306746560893414</v>
      </c>
      <c r="I53" s="2">
        <f t="shared" si="42"/>
        <v>-0.33249506440231114</v>
      </c>
      <c r="J53" s="2">
        <f t="shared" si="42"/>
        <v>-0.3354517806731746</v>
      </c>
      <c r="K53" s="2">
        <f t="shared" si="42"/>
        <v>-0.33970919791003784</v>
      </c>
      <c r="L53" s="2">
        <f t="shared" si="42"/>
        <v>-0.3454469964410445</v>
      </c>
      <c r="M53" s="2">
        <f t="shared" si="42"/>
        <v>-0.35286247184619696</v>
      </c>
      <c r="N53" s="2">
        <f t="shared" si="42"/>
        <v>-0.36217294158617763</v>
      </c>
      <c r="O53" s="2">
        <f t="shared" si="42"/>
        <v>-0.3736180217745645</v>
      </c>
      <c r="P53" s="2">
        <f t="shared" si="42"/>
        <v>-0.3874611211466746</v>
      </c>
      <c r="Q53" s="2">
        <f t="shared" si="42"/>
        <v>-0.40398848489982647</v>
      </c>
      <c r="R53" s="2">
        <f t="shared" si="42"/>
        <v>-0.42350178754149104</v>
      </c>
      <c r="S53" s="2">
        <f t="shared" si="42"/>
        <v>-0.44629468647685094</v>
      </c>
      <c r="T53" s="2">
        <f t="shared" si="42"/>
        <v>-0.4725894217269613</v>
      </c>
      <c r="U53" s="2">
        <f t="shared" si="42"/>
        <v>-0.5023689068997552</v>
      </c>
      <c r="V53" s="2">
        <f t="shared" si="42"/>
        <v>-0.534905859956404</v>
      </c>
      <c r="W53" s="2">
        <f t="shared" si="42"/>
        <v>-0.5672300608034605</v>
      </c>
      <c r="X53" s="2"/>
    </row>
    <row r="54" spans="2:24" ht="12.75">
      <c r="B54" t="s">
        <v>25</v>
      </c>
      <c r="C54" s="2">
        <f aca="true" t="shared" si="43" ref="C54:W54">SQRT(C49^2+C52^2)</f>
        <v>0.33365434821368856</v>
      </c>
      <c r="D54" s="2">
        <f t="shared" si="43"/>
        <v>0.3357749574278991</v>
      </c>
      <c r="E54" s="2">
        <f t="shared" si="43"/>
        <v>0.3381189651308297</v>
      </c>
      <c r="F54" s="2">
        <f t="shared" si="43"/>
        <v>0.34055877586793254</v>
      </c>
      <c r="G54" s="2">
        <f t="shared" si="43"/>
        <v>0.3429571855839525</v>
      </c>
      <c r="H54" s="2">
        <f t="shared" si="43"/>
        <v>0.34516232637009586</v>
      </c>
      <c r="I54" s="2">
        <f t="shared" si="43"/>
        <v>0.3470014238061469</v>
      </c>
      <c r="J54" s="2">
        <f t="shared" si="43"/>
        <v>0.3482729220323572</v>
      </c>
      <c r="K54" s="2">
        <f t="shared" si="43"/>
        <v>0.3487363452921623</v>
      </c>
      <c r="L54" s="2">
        <f t="shared" si="43"/>
        <v>0.34809898671765127</v>
      </c>
      <c r="M54" s="2">
        <f t="shared" si="43"/>
        <v>0.34599809105042156</v>
      </c>
      <c r="N54" s="2">
        <f t="shared" si="43"/>
        <v>0.3419765341287348</v>
      </c>
      <c r="O54" s="2">
        <f t="shared" si="43"/>
        <v>0.3354489315832335</v>
      </c>
      <c r="P54" s="2">
        <f t="shared" si="43"/>
        <v>0.3256533222333926</v>
      </c>
      <c r="Q54" s="2">
        <f t="shared" si="43"/>
        <v>0.3115804602723052</v>
      </c>
      <c r="R54" s="2">
        <f t="shared" si="43"/>
        <v>0.2918670417478685</v>
      </c>
      <c r="S54" s="2">
        <f t="shared" si="43"/>
        <v>0.2646279908928323</v>
      </c>
      <c r="T54" s="2">
        <f t="shared" si="43"/>
        <v>0.2271789189730033</v>
      </c>
      <c r="U54" s="2">
        <f t="shared" si="43"/>
        <v>0.17554170643986647</v>
      </c>
      <c r="V54" s="2">
        <f t="shared" si="43"/>
        <v>0.10345821315678462</v>
      </c>
      <c r="W54" s="2">
        <f t="shared" si="43"/>
        <v>1.3877787807814457E-17</v>
      </c>
      <c r="X54" s="2"/>
    </row>
    <row r="55" spans="2:24" ht="12.75">
      <c r="B55" t="s">
        <v>27</v>
      </c>
      <c r="C55" s="2">
        <f aca="true" t="shared" si="44" ref="C55:W55">C32-C53</f>
        <v>0.33365434821368856</v>
      </c>
      <c r="D55" s="2">
        <f t="shared" si="44"/>
        <v>0.3040706332747417</v>
      </c>
      <c r="E55" s="2">
        <f t="shared" si="44"/>
        <v>0.27476656297076985</v>
      </c>
      <c r="F55" s="2">
        <f t="shared" si="44"/>
        <v>0.24567322232537617</v>
      </c>
      <c r="G55" s="2">
        <f t="shared" si="44"/>
        <v>0.2167170496791107</v>
      </c>
      <c r="H55" s="2">
        <f t="shared" si="44"/>
        <v>0.18781751323219853</v>
      </c>
      <c r="I55" s="2">
        <f t="shared" si="44"/>
        <v>0.15888395329120003</v>
      </c>
      <c r="J55" s="2">
        <f t="shared" si="44"/>
        <v>0.12981135764144724</v>
      </c>
      <c r="K55" s="2">
        <f t="shared" si="44"/>
        <v>0.10047474814927229</v>
      </c>
      <c r="L55" s="2">
        <f t="shared" si="44"/>
        <v>0.07072172171576974</v>
      </c>
      <c r="M55" s="2">
        <f t="shared" si="44"/>
        <v>0.04036247184619696</v>
      </c>
      <c r="N55" s="2">
        <f t="shared" si="44"/>
        <v>0.009156253524560287</v>
      </c>
      <c r="O55" s="2">
        <f t="shared" si="44"/>
        <v>-0.023207375050832313</v>
      </c>
      <c r="P55" s="2">
        <f t="shared" si="44"/>
        <v>-0.05713532208177957</v>
      </c>
      <c r="Q55" s="2">
        <f t="shared" si="44"/>
        <v>-0.09317060600926447</v>
      </c>
      <c r="R55" s="2">
        <f t="shared" si="44"/>
        <v>-0.13205376801406443</v>
      </c>
      <c r="S55" s="2">
        <f t="shared" si="44"/>
        <v>-0.1748233259455097</v>
      </c>
      <c r="T55" s="2">
        <f t="shared" si="44"/>
        <v>-0.22299159300298965</v>
      </c>
      <c r="U55" s="2">
        <f t="shared" si="44"/>
        <v>-0.27888109310024545</v>
      </c>
      <c r="V55" s="2">
        <f t="shared" si="44"/>
        <v>-0.3463557355909058</v>
      </c>
      <c r="W55" s="2">
        <f t="shared" si="44"/>
        <v>-0.4327699391965395</v>
      </c>
      <c r="X55" s="2"/>
    </row>
    <row r="56" spans="3:24" ht="12.75">
      <c r="C56" s="5">
        <f aca="true" t="shared" si="45" ref="C56:W56">C32-C54</f>
        <v>-0.33365434821368856</v>
      </c>
      <c r="D56" s="5">
        <f t="shared" si="45"/>
        <v>-0.3635836337349069</v>
      </c>
      <c r="E56" s="5">
        <f t="shared" si="45"/>
        <v>-0.3939225365594011</v>
      </c>
      <c r="F56" s="5">
        <f t="shared" si="45"/>
        <v>-0.4247338600430167</v>
      </c>
      <c r="G56" s="5">
        <f t="shared" si="45"/>
        <v>-0.45607935752965384</v>
      </c>
      <c r="H56" s="5">
        <f t="shared" si="45"/>
        <v>-0.4880194692272387</v>
      </c>
      <c r="I56" s="5">
        <f t="shared" si="45"/>
        <v>-0.520612534917258</v>
      </c>
      <c r="J56" s="5">
        <f t="shared" si="45"/>
        <v>-0.5539133450640845</v>
      </c>
      <c r="K56" s="5">
        <f t="shared" si="45"/>
        <v>-0.5879707950529278</v>
      </c>
      <c r="L56" s="5">
        <f t="shared" si="45"/>
        <v>-0.622824261442926</v>
      </c>
      <c r="M56" s="5">
        <f t="shared" si="45"/>
        <v>-0.6584980910504216</v>
      </c>
      <c r="N56" s="5">
        <f t="shared" si="45"/>
        <v>-0.6949932221903521</v>
      </c>
      <c r="O56" s="5">
        <f t="shared" si="45"/>
        <v>-0.7322743284086304</v>
      </c>
      <c r="P56" s="5">
        <f t="shared" si="45"/>
        <v>-0.7702497654618468</v>
      </c>
      <c r="Q56" s="5">
        <f t="shared" si="45"/>
        <v>-0.8087395511813962</v>
      </c>
      <c r="R56" s="5">
        <f t="shared" si="45"/>
        <v>-0.847422597303424</v>
      </c>
      <c r="S56" s="5">
        <f t="shared" si="45"/>
        <v>-0.8857460033151929</v>
      </c>
      <c r="T56" s="5">
        <f t="shared" si="45"/>
        <v>-0.9227599337029542</v>
      </c>
      <c r="U56" s="5">
        <f t="shared" si="45"/>
        <v>-0.9567917064398671</v>
      </c>
      <c r="V56" s="5">
        <f t="shared" si="45"/>
        <v>-0.9847198087040945</v>
      </c>
      <c r="W56" s="5">
        <f t="shared" si="45"/>
        <v>-1</v>
      </c>
      <c r="X56" s="5"/>
    </row>
    <row r="57" spans="2:24" ht="12.75">
      <c r="B57" t="s">
        <v>3</v>
      </c>
      <c r="C57" s="2">
        <f aca="true" t="shared" si="46" ref="C57:M57">IF(SIGN(C48)=SIGN(C56),-SIGN(C48)*SQRT(C48*C56),C48+C56)</f>
        <v>0.37659660994962246</v>
      </c>
      <c r="D57" s="2">
        <f t="shared" si="46"/>
        <v>0.4093489268697927</v>
      </c>
      <c r="E57" s="2">
        <f t="shared" si="46"/>
        <v>0.44207332427291546</v>
      </c>
      <c r="F57" s="2">
        <f t="shared" si="46"/>
        <v>0.4747989018865741</v>
      </c>
      <c r="G57" s="2">
        <f t="shared" si="46"/>
        <v>0.507551849537124</v>
      </c>
      <c r="H57" s="2">
        <f t="shared" si="46"/>
        <v>0.5403551532943994</v>
      </c>
      <c r="I57" s="2">
        <f t="shared" si="46"/>
        <v>0.5732279623126533</v>
      </c>
      <c r="J57" s="2">
        <f t="shared" si="46"/>
        <v>0.606184546000559</v>
      </c>
      <c r="K57" s="2">
        <f t="shared" si="46"/>
        <v>0.639232717324657</v>
      </c>
      <c r="L57" s="2">
        <f t="shared" si="46"/>
        <v>0.6723715199678824</v>
      </c>
      <c r="M57" s="2">
        <f t="shared" si="46"/>
        <v>0.7055878566147136</v>
      </c>
      <c r="N57" s="2">
        <f>IF(SIGN(N48)=SIGN(N56),-SIGN(N48)*SQRT(N48*N56),N48+N56)</f>
        <v>0.7388515405831909</v>
      </c>
      <c r="O57" s="2">
        <f aca="true" t="shared" si="47" ref="O57:W57">IF(SIGN(O48)=SIGN(O56),-SIGN(O48)*SQRT(O48*O56),O48+O56)</f>
        <v>0.7721079230207544</v>
      </c>
      <c r="P57" s="2">
        <f t="shared" si="47"/>
        <v>0.8052666640181079</v>
      </c>
      <c r="Q57" s="2">
        <f t="shared" si="47"/>
        <v>0.8381841301785389</v>
      </c>
      <c r="R57" s="2">
        <f t="shared" si="47"/>
        <v>0.8706347595547717</v>
      </c>
      <c r="S57" s="2">
        <f t="shared" si="47"/>
        <v>0.9022621947718789</v>
      </c>
      <c r="T57" s="2">
        <f t="shared" si="47"/>
        <v>0.9324904366485322</v>
      </c>
      <c r="U57" s="2">
        <f t="shared" si="47"/>
        <v>0.9603476049770616</v>
      </c>
      <c r="V57" s="2">
        <f t="shared" si="47"/>
        <v>0.9840689519329215</v>
      </c>
      <c r="W57" s="2">
        <f t="shared" si="47"/>
        <v>1</v>
      </c>
      <c r="X57" s="2"/>
    </row>
    <row r="58" spans="2:24" ht="12.75">
      <c r="B58" t="s">
        <v>4</v>
      </c>
      <c r="C58" s="2">
        <f aca="true" t="shared" si="48" ref="C58:M58">IF(SIGN(C47)=SIGN(C55),-SIGN(C47)*SQRT(C47*C55),C47+C55)</f>
        <v>-0.37659660994962246</v>
      </c>
      <c r="D58" s="2">
        <f t="shared" si="48"/>
        <v>-0.3437843483589683</v>
      </c>
      <c r="E58" s="2">
        <f t="shared" si="48"/>
        <v>-0.3108768620830089</v>
      </c>
      <c r="F58" s="2">
        <f t="shared" si="48"/>
        <v>-0.27783493320147173</v>
      </c>
      <c r="G58" s="2">
        <f t="shared" si="48"/>
        <v>-0.24461428385556247</v>
      </c>
      <c r="H58" s="2">
        <f t="shared" si="48"/>
        <v>-0.2111638513161086</v>
      </c>
      <c r="I58" s="2">
        <f t="shared" si="48"/>
        <v>-0.17742311813364062</v>
      </c>
      <c r="J58" s="2">
        <f t="shared" si="48"/>
        <v>-0.1433176337603471</v>
      </c>
      <c r="K58" s="2">
        <f t="shared" si="48"/>
        <v>-0.10874987799419217</v>
      </c>
      <c r="L58" s="2">
        <f t="shared" si="48"/>
        <v>-0.07357197269409978</v>
      </c>
      <c r="M58" s="2">
        <f t="shared" si="48"/>
        <v>-0.037422051499324836</v>
      </c>
      <c r="N58" s="2">
        <f>IF(SIGN(N47)=SIGN(N55),-SIGN(N47)*SQRT(N47*N55),N47+N55)</f>
        <v>0.0013088188116319177</v>
      </c>
      <c r="O58" s="2">
        <f aca="true" t="shared" si="49" ref="O58:W58">IF(SIGN(O47)=SIGN(O55),-SIGN(O47)*SQRT(O47*O55),O47+O55)</f>
        <v>0.03444672621839827</v>
      </c>
      <c r="P58" s="2">
        <f t="shared" si="49"/>
        <v>0.07374924083142827</v>
      </c>
      <c r="Q58" s="2">
        <f t="shared" si="49"/>
        <v>0.11424916807861159</v>
      </c>
      <c r="R58" s="2">
        <f t="shared" si="49"/>
        <v>0.15668205153319398</v>
      </c>
      <c r="S58" s="2">
        <f t="shared" si="49"/>
        <v>0.20169654353875138</v>
      </c>
      <c r="T58" s="2">
        <f t="shared" si="49"/>
        <v>0.2501419842911342</v>
      </c>
      <c r="U58" s="2">
        <f t="shared" si="49"/>
        <v>0.3032484681295011</v>
      </c>
      <c r="V58" s="2">
        <f t="shared" si="49"/>
        <v>0.36295754427477334</v>
      </c>
      <c r="W58" s="2">
        <f t="shared" si="49"/>
        <v>0.4327699391965395</v>
      </c>
      <c r="X58" s="2"/>
    </row>
    <row r="59" spans="3:23" ht="12.75">
      <c r="C59" t="str">
        <f aca="true" t="shared" si="50" ref="C59:W59">IF(C57&lt;0,"s-",IF(C58&gt;0,"s+","ns"))</f>
        <v>ns</v>
      </c>
      <c r="D59" t="str">
        <f t="shared" si="50"/>
        <v>ns</v>
      </c>
      <c r="E59" t="str">
        <f t="shared" si="50"/>
        <v>ns</v>
      </c>
      <c r="F59" t="str">
        <f t="shared" si="50"/>
        <v>ns</v>
      </c>
      <c r="G59" t="str">
        <f t="shared" si="50"/>
        <v>ns</v>
      </c>
      <c r="H59" t="str">
        <f t="shared" si="50"/>
        <v>ns</v>
      </c>
      <c r="I59" t="str">
        <f t="shared" si="50"/>
        <v>ns</v>
      </c>
      <c r="J59" t="str">
        <f t="shared" si="50"/>
        <v>ns</v>
      </c>
      <c r="K59" t="str">
        <f t="shared" si="50"/>
        <v>ns</v>
      </c>
      <c r="L59" t="str">
        <f t="shared" si="50"/>
        <v>ns</v>
      </c>
      <c r="M59" t="str">
        <f t="shared" si="50"/>
        <v>ns</v>
      </c>
      <c r="N59" t="str">
        <f t="shared" si="50"/>
        <v>s+</v>
      </c>
      <c r="O59" t="str">
        <f t="shared" si="50"/>
        <v>s+</v>
      </c>
      <c r="P59" t="str">
        <f t="shared" si="50"/>
        <v>s+</v>
      </c>
      <c r="Q59" t="str">
        <f t="shared" si="50"/>
        <v>s+</v>
      </c>
      <c r="R59" t="str">
        <f t="shared" si="50"/>
        <v>s+</v>
      </c>
      <c r="S59" t="str">
        <f t="shared" si="50"/>
        <v>s+</v>
      </c>
      <c r="T59" t="str">
        <f t="shared" si="50"/>
        <v>s+</v>
      </c>
      <c r="U59" t="str">
        <f t="shared" si="50"/>
        <v>s+</v>
      </c>
      <c r="V59" t="str">
        <f t="shared" si="50"/>
        <v>s+</v>
      </c>
      <c r="W59" t="str">
        <f t="shared" si="50"/>
        <v>s+</v>
      </c>
    </row>
    <row r="61" ht="12.75">
      <c r="B61" s="1" t="s">
        <v>19</v>
      </c>
    </row>
    <row r="62" spans="3:23" ht="12.75">
      <c r="C62" t="e">
        <f aca="true" t="shared" si="51" ref="C62:W62">liebetrau(C11,C12,C13,C14)</f>
        <v>#VALUE!</v>
      </c>
      <c r="D62">
        <f t="shared" si="51"/>
        <v>0.22357553159858595</v>
      </c>
      <c r="E62">
        <f t="shared" si="51"/>
        <v>0.22347919548167328</v>
      </c>
      <c r="F62">
        <f t="shared" si="51"/>
        <v>0.22331000979226615</v>
      </c>
      <c r="G62">
        <f t="shared" si="51"/>
        <v>0.2230544351830981</v>
      </c>
      <c r="H62">
        <f t="shared" si="51"/>
        <v>0.22269224668742812</v>
      </c>
      <c r="I62">
        <f t="shared" si="51"/>
        <v>0.2221950938302247</v>
      </c>
      <c r="J62">
        <f t="shared" si="51"/>
        <v>0.22152437202218664</v>
      </c>
      <c r="K62">
        <f t="shared" si="51"/>
        <v>0.22062812653979977</v>
      </c>
      <c r="L62">
        <f t="shared" si="51"/>
        <v>0.21943654448039432</v>
      </c>
      <c r="M62">
        <f t="shared" si="51"/>
        <v>0.2178553132241672</v>
      </c>
      <c r="N62">
        <f t="shared" si="51"/>
        <v>0.2157556413001896</v>
      </c>
      <c r="O62">
        <f t="shared" si="51"/>
        <v>0.21295885499997985</v>
      </c>
      <c r="P62">
        <f t="shared" si="51"/>
        <v>0.20921177730738433</v>
      </c>
      <c r="Q62">
        <f t="shared" si="51"/>
        <v>0.20414556080119578</v>
      </c>
      <c r="R62">
        <f t="shared" si="51"/>
        <v>0.19720265943665397</v>
      </c>
      <c r="S62">
        <f t="shared" si="51"/>
        <v>0.1874963832065039</v>
      </c>
      <c r="T62">
        <f t="shared" si="51"/>
        <v>0.17350731735598682</v>
      </c>
      <c r="U62">
        <f t="shared" si="51"/>
        <v>0.15229366163764008</v>
      </c>
      <c r="V62">
        <f t="shared" si="51"/>
        <v>0.11658456437283855</v>
      </c>
      <c r="W62">
        <f t="shared" si="51"/>
        <v>4.712160915387241E-09</v>
      </c>
    </row>
    <row r="63" spans="3:23" ht="12.75">
      <c r="C63" t="e">
        <f aca="true" t="shared" si="52" ref="C63:W63">C62*$J$5</f>
        <v>#VALUE!</v>
      </c>
      <c r="D63">
        <f t="shared" si="52"/>
        <v>0.4381993408923815</v>
      </c>
      <c r="E63">
        <f t="shared" si="52"/>
        <v>0.4380105258524108</v>
      </c>
      <c r="F63">
        <f t="shared" si="52"/>
        <v>0.43767892848548723</v>
      </c>
      <c r="G63">
        <f t="shared" si="52"/>
        <v>0.4371780121978885</v>
      </c>
      <c r="H63">
        <f t="shared" si="52"/>
        <v>0.4364681368419111</v>
      </c>
      <c r="I63">
        <f t="shared" si="52"/>
        <v>0.4354937365898279</v>
      </c>
      <c r="J63">
        <f t="shared" si="52"/>
        <v>0.4341791479490095</v>
      </c>
      <c r="K63">
        <f t="shared" si="52"/>
        <v>0.43242254168332556</v>
      </c>
      <c r="L63">
        <f t="shared" si="52"/>
        <v>0.4300870872204994</v>
      </c>
      <c r="M63">
        <f t="shared" si="52"/>
        <v>0.4269879354961452</v>
      </c>
      <c r="N63">
        <f t="shared" si="52"/>
        <v>0.42287266023950776</v>
      </c>
      <c r="O63">
        <f t="shared" si="52"/>
        <v>0.4173910679355291</v>
      </c>
      <c r="P63">
        <f t="shared" si="52"/>
        <v>0.41004694148560994</v>
      </c>
      <c r="Q63">
        <f t="shared" si="52"/>
        <v>0.40011735429886985</v>
      </c>
      <c r="R63">
        <f t="shared" si="52"/>
        <v>0.3865095378259769</v>
      </c>
      <c r="S63">
        <f t="shared" si="52"/>
        <v>0.3674856141606287</v>
      </c>
      <c r="T63">
        <f t="shared" si="52"/>
        <v>0.34006758951559424</v>
      </c>
      <c r="U63">
        <f t="shared" si="52"/>
        <v>0.2984896498938855</v>
      </c>
      <c r="V63">
        <f t="shared" si="52"/>
        <v>0.22850120897007134</v>
      </c>
      <c r="W63">
        <f t="shared" si="52"/>
        <v>9.235652007791491E-09</v>
      </c>
    </row>
    <row r="64" spans="2:24" ht="12.75">
      <c r="B64" t="s">
        <v>3</v>
      </c>
      <c r="C64" s="2" t="e">
        <f aca="true" t="shared" si="53" ref="C64:W64">C68+C63</f>
        <v>#VALUE!</v>
      </c>
      <c r="D64" s="2">
        <f t="shared" si="53"/>
        <v>0.4754878621201051</v>
      </c>
      <c r="E64" s="2">
        <f t="shared" si="53"/>
        <v>0.5127123139358104</v>
      </c>
      <c r="F64" s="2">
        <f t="shared" si="53"/>
        <v>0.5500455722293609</v>
      </c>
      <c r="G64" s="2">
        <f t="shared" si="53"/>
        <v>0.5875922215969351</v>
      </c>
      <c r="H64" s="2">
        <f t="shared" si="53"/>
        <v>0.6254503733465246</v>
      </c>
      <c r="I64" s="2">
        <f t="shared" si="53"/>
        <v>0.6637114688836471</v>
      </c>
      <c r="J64" s="2">
        <f t="shared" si="53"/>
        <v>0.7024591286801565</v>
      </c>
      <c r="K64" s="2">
        <f t="shared" si="53"/>
        <v>0.7417666541281985</v>
      </c>
      <c r="L64" s="2">
        <f t="shared" si="53"/>
        <v>0.7816925104243709</v>
      </c>
      <c r="M64" s="2">
        <f t="shared" si="53"/>
        <v>0.8222726430171927</v>
      </c>
      <c r="N64" s="2">
        <f t="shared" si="53"/>
        <v>0.8635076321083887</v>
      </c>
      <c r="O64" s="2">
        <f t="shared" si="53"/>
        <v>0.9053411044097956</v>
      </c>
      <c r="P64" s="2">
        <f t="shared" si="53"/>
        <v>0.947622692518425</v>
      </c>
      <c r="Q64" s="2">
        <f t="shared" si="53"/>
        <v>0.9900422339542065</v>
      </c>
      <c r="R64" s="2">
        <f t="shared" si="53"/>
        <v>1.0320067621938795</v>
      </c>
      <c r="S64" s="2">
        <f t="shared" si="53"/>
        <v>1.0723929910108705</v>
      </c>
      <c r="T64" s="2">
        <f t="shared" si="53"/>
        <v>1.1089914235332805</v>
      </c>
      <c r="U64" s="2">
        <f t="shared" si="53"/>
        <v>1.137015141456307</v>
      </c>
      <c r="V64" s="2">
        <f t="shared" si="53"/>
        <v>1.143486736598757</v>
      </c>
      <c r="W64" s="2">
        <f t="shared" si="53"/>
        <v>1.0000000092356522</v>
      </c>
      <c r="X64" s="2"/>
    </row>
    <row r="65" spans="2:24" ht="12.75">
      <c r="B65" t="s">
        <v>4</v>
      </c>
      <c r="C65" s="2" t="e">
        <f aca="true" t="shared" si="54" ref="C65:W65">C68-C63</f>
        <v>#VALUE!</v>
      </c>
      <c r="D65" s="2">
        <f t="shared" si="54"/>
        <v>-0.4009108196646579</v>
      </c>
      <c r="E65" s="2">
        <f t="shared" si="54"/>
        <v>-0.3633087377690112</v>
      </c>
      <c r="F65" s="2">
        <f t="shared" si="54"/>
        <v>-0.32531228474161356</v>
      </c>
      <c r="G65" s="2">
        <f t="shared" si="54"/>
        <v>-0.28676380279884184</v>
      </c>
      <c r="H65" s="2">
        <f t="shared" si="54"/>
        <v>-0.2474859003372975</v>
      </c>
      <c r="I65" s="2">
        <f t="shared" si="54"/>
        <v>-0.20727600429600868</v>
      </c>
      <c r="J65" s="2">
        <f t="shared" si="54"/>
        <v>-0.16589916721786258</v>
      </c>
      <c r="K65" s="2">
        <f t="shared" si="54"/>
        <v>-0.12307842923845258</v>
      </c>
      <c r="L65" s="2">
        <f t="shared" si="54"/>
        <v>-0.07848166401662782</v>
      </c>
      <c r="M65" s="2">
        <f t="shared" si="54"/>
        <v>-0.03170322797509778</v>
      </c>
      <c r="N65" s="2">
        <f t="shared" si="54"/>
        <v>0.01776231162937314</v>
      </c>
      <c r="O65" s="2">
        <f t="shared" si="54"/>
        <v>0.0705589685387375</v>
      </c>
      <c r="P65" s="2">
        <f t="shared" si="54"/>
        <v>0.12752880954720514</v>
      </c>
      <c r="Q65" s="2">
        <f t="shared" si="54"/>
        <v>0.18980752535646683</v>
      </c>
      <c r="R65" s="2">
        <f t="shared" si="54"/>
        <v>0.2589876865419258</v>
      </c>
      <c r="S65" s="2">
        <f t="shared" si="54"/>
        <v>0.33742176268961305</v>
      </c>
      <c r="T65" s="2">
        <f t="shared" si="54"/>
        <v>0.4288562445020919</v>
      </c>
      <c r="U65" s="2">
        <f t="shared" si="54"/>
        <v>0.5400358416685361</v>
      </c>
      <c r="V65" s="2">
        <f t="shared" si="54"/>
        <v>0.6864843186586144</v>
      </c>
      <c r="W65" s="2">
        <f t="shared" si="54"/>
        <v>0.9999999907643482</v>
      </c>
      <c r="X65" s="2"/>
    </row>
    <row r="66" spans="3:23" ht="12.75">
      <c r="C66" t="e">
        <f aca="true" t="shared" si="55" ref="C66:W66">IF(C64&lt;0,"s-",IF(C65&gt;0,"s+","ns"))</f>
        <v>#VALUE!</v>
      </c>
      <c r="D66" t="str">
        <f t="shared" si="55"/>
        <v>ns</v>
      </c>
      <c r="E66" t="str">
        <f t="shared" si="55"/>
        <v>ns</v>
      </c>
      <c r="F66" t="str">
        <f t="shared" si="55"/>
        <v>ns</v>
      </c>
      <c r="G66" t="str">
        <f t="shared" si="55"/>
        <v>ns</v>
      </c>
      <c r="H66" t="str">
        <f t="shared" si="55"/>
        <v>ns</v>
      </c>
      <c r="I66" t="str">
        <f t="shared" si="55"/>
        <v>ns</v>
      </c>
      <c r="J66" t="str">
        <f t="shared" si="55"/>
        <v>ns</v>
      </c>
      <c r="K66" t="str">
        <f t="shared" si="55"/>
        <v>ns</v>
      </c>
      <c r="L66" t="str">
        <f t="shared" si="55"/>
        <v>ns</v>
      </c>
      <c r="M66" t="str">
        <f t="shared" si="55"/>
        <v>ns</v>
      </c>
      <c r="N66" t="str">
        <f t="shared" si="55"/>
        <v>s+</v>
      </c>
      <c r="O66" t="str">
        <f t="shared" si="55"/>
        <v>s+</v>
      </c>
      <c r="P66" t="str">
        <f t="shared" si="55"/>
        <v>s+</v>
      </c>
      <c r="Q66" t="str">
        <f t="shared" si="55"/>
        <v>s+</v>
      </c>
      <c r="R66" t="str">
        <f t="shared" si="55"/>
        <v>s+</v>
      </c>
      <c r="S66" t="str">
        <f t="shared" si="55"/>
        <v>s+</v>
      </c>
      <c r="T66" t="str">
        <f t="shared" si="55"/>
        <v>s+</v>
      </c>
      <c r="U66" t="str">
        <f t="shared" si="55"/>
        <v>s+</v>
      </c>
      <c r="V66" t="str">
        <f t="shared" si="55"/>
        <v>s+</v>
      </c>
      <c r="W66" t="str">
        <f t="shared" si="55"/>
        <v>s+</v>
      </c>
    </row>
    <row r="68" spans="2:24" ht="12.75">
      <c r="B68" t="s">
        <v>11</v>
      </c>
      <c r="C68" s="2">
        <f aca="true" t="shared" si="56" ref="C68:W68">(C11*C14-C12*C13)/SQRT(C15*C16*C25*C26)</f>
        <v>0</v>
      </c>
      <c r="D68" s="2">
        <f t="shared" si="56"/>
        <v>0.03728852122772355</v>
      </c>
      <c r="E68" s="2">
        <f t="shared" si="56"/>
        <v>0.07470178808339961</v>
      </c>
      <c r="F68" s="2">
        <f t="shared" si="56"/>
        <v>0.11236664374387366</v>
      </c>
      <c r="G68" s="2">
        <f t="shared" si="56"/>
        <v>0.15041420939904668</v>
      </c>
      <c r="H68" s="2">
        <f t="shared" si="56"/>
        <v>0.1889822365046136</v>
      </c>
      <c r="I68" s="2">
        <f t="shared" si="56"/>
        <v>0.2282177322938192</v>
      </c>
      <c r="J68" s="2">
        <f t="shared" si="56"/>
        <v>0.26827998073114695</v>
      </c>
      <c r="K68" s="2">
        <f t="shared" si="56"/>
        <v>0.309344112444873</v>
      </c>
      <c r="L68" s="2">
        <f t="shared" si="56"/>
        <v>0.35160542320387156</v>
      </c>
      <c r="M68" s="2">
        <f t="shared" si="56"/>
        <v>0.39528470752104744</v>
      </c>
      <c r="N68" s="2">
        <f t="shared" si="56"/>
        <v>0.4406349718688809</v>
      </c>
      <c r="O68" s="2">
        <f t="shared" si="56"/>
        <v>0.4879500364742666</v>
      </c>
      <c r="P68" s="2">
        <f t="shared" si="56"/>
        <v>0.5375757510328151</v>
      </c>
      <c r="Q68" s="2">
        <f t="shared" si="56"/>
        <v>0.5899248796553367</v>
      </c>
      <c r="R68" s="2">
        <f t="shared" si="56"/>
        <v>0.6454972243679027</v>
      </c>
      <c r="S68" s="2">
        <f t="shared" si="56"/>
        <v>0.7049073768502417</v>
      </c>
      <c r="T68" s="2">
        <f t="shared" si="56"/>
        <v>0.7689238340176862</v>
      </c>
      <c r="U68" s="2">
        <f t="shared" si="56"/>
        <v>0.8385254915624216</v>
      </c>
      <c r="V68" s="2">
        <f t="shared" si="56"/>
        <v>0.9149855276286857</v>
      </c>
      <c r="W68" s="2">
        <f t="shared" si="56"/>
        <v>1.0000000000000002</v>
      </c>
      <c r="X68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Wallis</dc:creator>
  <cp:keywords/>
  <dc:description/>
  <cp:lastModifiedBy>Sean Wallis</cp:lastModifiedBy>
  <dcterms:created xsi:type="dcterms:W3CDTF">2008-08-21T05:56:43Z</dcterms:created>
  <dcterms:modified xsi:type="dcterms:W3CDTF">2012-07-03T15:05:26Z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