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<sst xmlns="http://schemas.openxmlformats.org/spreadsheetml/2006/main" count="156" uniqueCount="147">
  <si>
    <t>(,CL)</t>
  </si>
  <si>
    <t>(,CL(inter))</t>
  </si>
  <si>
    <t>ICE-GB</t>
  </si>
  <si>
    <t xml:space="preserve"> spoken</t>
  </si>
  <si>
    <t xml:space="preserve">  dialogue</t>
  </si>
  <si>
    <t xml:space="preserve">   private</t>
  </si>
  <si>
    <t xml:space="preserve">    direct conversations</t>
  </si>
  <si>
    <t xml:space="preserve">     S1A-001</t>
  </si>
  <si>
    <t xml:space="preserve">     S1A-002</t>
  </si>
  <si>
    <t xml:space="preserve">     S1A-003</t>
  </si>
  <si>
    <t xml:space="preserve">     S1A-004</t>
  </si>
  <si>
    <t xml:space="preserve">     S1A-005</t>
  </si>
  <si>
    <t xml:space="preserve">     S1A-006</t>
  </si>
  <si>
    <t xml:space="preserve">     S1A-007</t>
  </si>
  <si>
    <t xml:space="preserve">     S1A-008</t>
  </si>
  <si>
    <t xml:space="preserve">     S1A-009</t>
  </si>
  <si>
    <t xml:space="preserve">     S1A-010</t>
  </si>
  <si>
    <t xml:space="preserve">     S1A-011</t>
  </si>
  <si>
    <t xml:space="preserve">     S1A-012</t>
  </si>
  <si>
    <t xml:space="preserve">     S1A-013</t>
  </si>
  <si>
    <t xml:space="preserve">     S1A-014</t>
  </si>
  <si>
    <t xml:space="preserve">     S1A-015</t>
  </si>
  <si>
    <t xml:space="preserve">     S1A-016</t>
  </si>
  <si>
    <t xml:space="preserve">     S1A-017</t>
  </si>
  <si>
    <t xml:space="preserve">     S1A-018</t>
  </si>
  <si>
    <t xml:space="preserve">     S1A-019</t>
  </si>
  <si>
    <t xml:space="preserve">     S1A-020</t>
  </si>
  <si>
    <t xml:space="preserve">     S1A-021</t>
  </si>
  <si>
    <t xml:space="preserve">     S1A-022</t>
  </si>
  <si>
    <t xml:space="preserve">     S1A-023</t>
  </si>
  <si>
    <t xml:space="preserve">     S1A-024</t>
  </si>
  <si>
    <t xml:space="preserve">     S1A-025</t>
  </si>
  <si>
    <t xml:space="preserve">     S1A-026</t>
  </si>
  <si>
    <t xml:space="preserve">     S1A-027</t>
  </si>
  <si>
    <t xml:space="preserve">     S1A-028</t>
  </si>
  <si>
    <t xml:space="preserve">     S1A-029</t>
  </si>
  <si>
    <t xml:space="preserve">     S1A-030</t>
  </si>
  <si>
    <t xml:space="preserve">     S1A-031</t>
  </si>
  <si>
    <t xml:space="preserve">     S1A-032</t>
  </si>
  <si>
    <t xml:space="preserve">     S1A-033</t>
  </si>
  <si>
    <t xml:space="preserve">     S1A-034</t>
  </si>
  <si>
    <t xml:space="preserve">     S1A-035</t>
  </si>
  <si>
    <t xml:space="preserve">     S1A-036</t>
  </si>
  <si>
    <t xml:space="preserve">     S1A-037</t>
  </si>
  <si>
    <t xml:space="preserve">     S1A-038</t>
  </si>
  <si>
    <t xml:space="preserve">     S1A-039</t>
  </si>
  <si>
    <t xml:space="preserve">     S1A-040</t>
  </si>
  <si>
    <t xml:space="preserve">     S1A-041</t>
  </si>
  <si>
    <t xml:space="preserve">     S1A-042</t>
  </si>
  <si>
    <t xml:space="preserve">     S1A-043</t>
  </si>
  <si>
    <t xml:space="preserve">     S1A-044</t>
  </si>
  <si>
    <t xml:space="preserve">     S1A-045</t>
  </si>
  <si>
    <t xml:space="preserve">     S1A-046</t>
  </si>
  <si>
    <t xml:space="preserve">     S1A-047</t>
  </si>
  <si>
    <t xml:space="preserve">     S1A-048</t>
  </si>
  <si>
    <t xml:space="preserve">     S1A-049</t>
  </si>
  <si>
    <t xml:space="preserve">     S1A-050</t>
  </si>
  <si>
    <t xml:space="preserve">     S1A-051</t>
  </si>
  <si>
    <t xml:space="preserve">     S1A-052</t>
  </si>
  <si>
    <t xml:space="preserve">     S1A-053</t>
  </si>
  <si>
    <t xml:space="preserve">     S1A-054</t>
  </si>
  <si>
    <t xml:space="preserve">     S1A-055</t>
  </si>
  <si>
    <t xml:space="preserve">     S1A-056</t>
  </si>
  <si>
    <t xml:space="preserve">     S1A-057</t>
  </si>
  <si>
    <t xml:space="preserve">     S1A-058</t>
  </si>
  <si>
    <t xml:space="preserve">     S1A-059</t>
  </si>
  <si>
    <t xml:space="preserve">     S1A-060</t>
  </si>
  <si>
    <t xml:space="preserve">     S1A-061</t>
  </si>
  <si>
    <t xml:space="preserve">     S1A-062</t>
  </si>
  <si>
    <t xml:space="preserve">     S1A-063</t>
  </si>
  <si>
    <t xml:space="preserve">     S1A-064</t>
  </si>
  <si>
    <t xml:space="preserve">     S1A-065</t>
  </si>
  <si>
    <t xml:space="preserve">     S1A-066</t>
  </si>
  <si>
    <t xml:space="preserve">     S1A-067</t>
  </si>
  <si>
    <t xml:space="preserve">     S1A-068</t>
  </si>
  <si>
    <t xml:space="preserve">     S1A-069</t>
  </si>
  <si>
    <t xml:space="preserve">     S1A-070</t>
  </si>
  <si>
    <t xml:space="preserve">     S1A-071</t>
  </si>
  <si>
    <t xml:space="preserve">     S1A-072</t>
  </si>
  <si>
    <t xml:space="preserve">     S1A-073</t>
  </si>
  <si>
    <t xml:space="preserve">     S1A-074</t>
  </si>
  <si>
    <t xml:space="preserve">     S1A-075</t>
  </si>
  <si>
    <t xml:space="preserve">     S1A-076</t>
  </si>
  <si>
    <t xml:space="preserve">     S1A-077</t>
  </si>
  <si>
    <t xml:space="preserve">     S1A-078</t>
  </si>
  <si>
    <t xml:space="preserve">     S1A-079</t>
  </si>
  <si>
    <t xml:space="preserve">     S1A-080</t>
  </si>
  <si>
    <t xml:space="preserve">     S1A-081</t>
  </si>
  <si>
    <t xml:space="preserve">     S1A-082</t>
  </si>
  <si>
    <t xml:space="preserve">     S1A-083</t>
  </si>
  <si>
    <t xml:space="preserve">     S1A-084</t>
  </si>
  <si>
    <t xml:space="preserve">     S1A-085</t>
  </si>
  <si>
    <t xml:space="preserve">     S1A-086</t>
  </si>
  <si>
    <t xml:space="preserve">     S1A-087</t>
  </si>
  <si>
    <t xml:space="preserve">     S1A-088</t>
  </si>
  <si>
    <t xml:space="preserve">     S1A-089</t>
  </si>
  <si>
    <t xml:space="preserve">     S1A-090</t>
  </si>
  <si>
    <t>quantised</t>
  </si>
  <si>
    <t>probability</t>
  </si>
  <si>
    <t>p'</t>
  </si>
  <si>
    <t>e'</t>
  </si>
  <si>
    <t>w-</t>
  </si>
  <si>
    <t>w+</t>
  </si>
  <si>
    <t>z</t>
  </si>
  <si>
    <t>z²</t>
  </si>
  <si>
    <t>variance</t>
  </si>
  <si>
    <t>t</t>
  </si>
  <si>
    <t>equal weighted</t>
  </si>
  <si>
    <t>predicted</t>
  </si>
  <si>
    <t>observed</t>
  </si>
  <si>
    <t>n'</t>
  </si>
  <si>
    <t>S(ss)²</t>
  </si>
  <si>
    <t>s</t>
  </si>
  <si>
    <t>n</t>
  </si>
  <si>
    <t>unadjusted</t>
  </si>
  <si>
    <t>adjusted</t>
  </si>
  <si>
    <t>F ratio</t>
  </si>
  <si>
    <t>subsamples</t>
  </si>
  <si>
    <t>F</t>
  </si>
  <si>
    <t>Ideal</t>
  </si>
  <si>
    <t>Normal</t>
  </si>
  <si>
    <t>Binomial</t>
  </si>
  <si>
    <t>Adjusted</t>
  </si>
  <si>
    <r>
      <t xml:space="preserve">Note: </t>
    </r>
    <r>
      <rPr>
        <sz val="10"/>
        <rFont val="Arial"/>
        <family val="0"/>
      </rPr>
      <t xml:space="preserve">We use quantised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inter</t>
    </r>
    <r>
      <rPr>
        <sz val="10"/>
        <rFont val="Arial"/>
        <family val="0"/>
      </rPr>
      <t>) to construct F-distribution</t>
    </r>
  </si>
  <si>
    <t>prob. weighted</t>
  </si>
  <si>
    <t>Computing F ratio</t>
  </si>
  <si>
    <r>
      <t xml:space="preserve">Graph plotting across 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 xml:space="preserve"> subsamples</t>
    </r>
  </si>
  <si>
    <r>
      <t xml:space="preserve">Wilson score intervals across 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data points</t>
    </r>
  </si>
  <si>
    <t>See also Wallis (2015), Adapting variance for random-text sampling https://corplingstats.wordpress.com/2015/09/22/adapting-variance</t>
  </si>
  <si>
    <r>
      <t>s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ss</t>
    </r>
    <r>
      <rPr>
        <sz val="10"/>
        <rFont val="Arial"/>
        <family val="2"/>
      </rPr>
      <t>)²</t>
    </r>
  </si>
  <si>
    <r>
      <t>s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ss</t>
    </r>
    <r>
      <rPr>
        <sz val="10"/>
        <rFont val="Arial"/>
        <family val="2"/>
      </rPr>
      <t>)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</si>
  <si>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ss</t>
    </r>
    <r>
      <rPr>
        <sz val="10"/>
        <rFont val="Arial"/>
        <family val="2"/>
      </rPr>
      <t>)</t>
    </r>
  </si>
  <si>
    <r>
      <t>s</t>
    </r>
    <r>
      <rPr>
        <sz val="10"/>
        <rFont val="Arial"/>
        <family val="0"/>
      </rPr>
      <t>²</t>
    </r>
  </si>
  <si>
    <r>
      <t>z</t>
    </r>
    <r>
      <rPr>
        <sz val="10"/>
        <rFont val="Arial"/>
        <family val="2"/>
      </rPr>
      <t>²/</t>
    </r>
    <r>
      <rPr>
        <i/>
        <sz val="10"/>
        <rFont val="Arial"/>
        <family val="2"/>
      </rPr>
      <t>n</t>
    </r>
  </si>
  <si>
    <r>
      <t>z</t>
    </r>
    <r>
      <rPr>
        <sz val="10"/>
        <rFont val="Arial"/>
        <family val="2"/>
      </rPr>
      <t>²/</t>
    </r>
    <r>
      <rPr>
        <i/>
        <sz val="10"/>
        <rFont val="Arial"/>
        <family val="2"/>
      </rPr>
      <t>n'</t>
    </r>
  </si>
  <si>
    <r>
      <t xml:space="preserve">Note: </t>
    </r>
    <r>
      <rPr>
        <sz val="10"/>
        <rFont val="Arial"/>
        <family val="2"/>
      </rPr>
      <t xml:space="preserve">Revised calculation: </t>
    </r>
    <r>
      <rPr>
        <sz val="10"/>
        <rFont val="Arial"/>
        <family val="0"/>
      </rPr>
      <t>adjusts sample size based on the observed distribution of text samples</t>
    </r>
  </si>
  <si>
    <r>
      <t xml:space="preserve">Note: </t>
    </r>
    <r>
      <rPr>
        <sz val="10"/>
        <rFont val="Arial"/>
        <family val="0"/>
      </rPr>
      <t>Default calculation: assumes each case is randomly sampled from population</t>
    </r>
  </si>
  <si>
    <r>
      <t>¬</t>
    </r>
    <r>
      <rPr>
        <sz val="10"/>
        <rFont val="Arial"/>
        <family val="0"/>
      </rPr>
      <t xml:space="preserve"> assumes samples are (roughly) the same size</t>
    </r>
  </si>
  <si>
    <r>
      <t>¬</t>
    </r>
    <r>
      <rPr>
        <sz val="10"/>
        <rFont val="Arial"/>
        <family val="0"/>
      </rPr>
      <t xml:space="preserve"> more precise calculation, for samples of varying size</t>
    </r>
  </si>
  <si>
    <r>
      <t>p</t>
    </r>
    <r>
      <rPr>
        <sz val="10"/>
        <rFont val="Arial"/>
        <family val="0"/>
      </rPr>
      <t>(inter)</t>
    </r>
  </si>
  <si>
    <r>
      <t>Q(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(inter))</t>
    </r>
  </si>
  <si>
    <r>
      <t>n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)(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)-mean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)²</t>
    </r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</si>
  <si>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)-mean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)²</t>
    </r>
  </si>
  <si>
    <t>squared diff</t>
  </si>
  <si>
    <t>n x squared diff</t>
  </si>
  <si>
    <r>
      <t>¬</t>
    </r>
    <r>
      <rPr>
        <sz val="10"/>
        <rFont val="Arial"/>
        <family val="0"/>
      </rPr>
      <t xml:space="preserve"> subsample mean</t>
    </r>
  </si>
  <si>
    <r>
      <t>¬</t>
    </r>
    <r>
      <rPr>
        <sz val="10"/>
        <rFont val="Arial"/>
        <family val="0"/>
      </rPr>
      <t xml:space="preserve"> observed probability (global mean)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</si>
</sst>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Symbol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5"/>
          <c:w val="0.9587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Sheet1!$J$31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Sheet1!$I$32:$I$52</c:f>
              <c:numCache/>
            </c:numRef>
          </c:cat>
          <c:val>
            <c:numRef>
              <c:f>Sheet1!$J$32:$J$52</c:f>
              <c:numCache/>
            </c:numRef>
          </c:val>
        </c:ser>
        <c:gapWidth val="50"/>
        <c:axId val="58295340"/>
        <c:axId val="54896013"/>
      </c:barChart>
      <c:lineChart>
        <c:grouping val="standard"/>
        <c:varyColors val="0"/>
        <c:ser>
          <c:idx val="2"/>
          <c:order val="1"/>
          <c:tx>
            <c:strRef>
              <c:f>Sheet1!$L$30:$L$31</c:f>
              <c:strCache>
                <c:ptCount val="1"/>
                <c:pt idx="0">
                  <c:v>Adjusted Normal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Sheet1!$I$32:$I$52</c:f>
              <c:numCache/>
            </c:numRef>
          </c:cat>
          <c:val>
            <c:numRef>
              <c:f>Sheet1!$L$32:$L$52</c:f>
              <c:numCache/>
            </c:numRef>
          </c:val>
          <c:smooth val="1"/>
        </c:ser>
        <c:ser>
          <c:idx val="3"/>
          <c:order val="2"/>
          <c:tx>
            <c:strRef>
              <c:f>Sheet1!$K$30:$K$31</c:f>
              <c:strCache>
                <c:ptCount val="1"/>
                <c:pt idx="0">
                  <c:v>Ideal Normal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Sheet1!$I$32:$I$52</c:f>
              <c:numCache/>
            </c:numRef>
          </c:cat>
          <c:val>
            <c:numRef>
              <c:f>Sheet1!$K$32:$K$52</c:f>
              <c:numCache/>
            </c:numRef>
          </c:val>
          <c:smooth val="1"/>
        </c:ser>
        <c:ser>
          <c:idx val="4"/>
          <c:order val="3"/>
          <c:tx>
            <c:strRef>
              <c:f>Sheet1!$M$30:$M$31</c:f>
              <c:strCache>
                <c:ptCount val="1"/>
                <c:pt idx="0">
                  <c:v>Ideal Binomial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Sheet1!$I$32:$I$52</c:f>
              <c:numCache/>
            </c:numRef>
          </c:cat>
          <c:val>
            <c:numRef>
              <c:f>Sheet1!$M$32:$M$52</c:f>
              <c:numCache/>
            </c:numRef>
          </c:val>
          <c:smooth val="1"/>
        </c:ser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9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25"/>
          <c:y val="0.0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25</xdr:row>
      <xdr:rowOff>104775</xdr:rowOff>
    </xdr:from>
    <xdr:to>
      <xdr:col>21</xdr:col>
      <xdr:colOff>209550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9734550" y="4229100"/>
        <a:ext cx="46958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20.140625" style="0" customWidth="1"/>
    <col min="4" max="4" width="10.7109375" style="0" bestFit="1" customWidth="1"/>
    <col min="5" max="5" width="9.8515625" style="0" bestFit="1" customWidth="1"/>
    <col min="6" max="6" width="12.421875" style="0" customWidth="1"/>
    <col min="8" max="8" width="8.7109375" style="0" customWidth="1"/>
    <col min="9" max="9" width="13.8515625" style="0" customWidth="1"/>
    <col min="11" max="11" width="9.57421875" style="0" bestFit="1" customWidth="1"/>
  </cols>
  <sheetData>
    <row r="1" spans="2:18" ht="15.75">
      <c r="B1" t="s">
        <v>0</v>
      </c>
      <c r="C1" t="s">
        <v>1</v>
      </c>
      <c r="D1" s="5" t="s">
        <v>98</v>
      </c>
      <c r="E1" s="5" t="s">
        <v>97</v>
      </c>
      <c r="F1" s="5" t="s">
        <v>143</v>
      </c>
      <c r="G1" s="23" t="s">
        <v>144</v>
      </c>
      <c r="I1" s="16" t="s">
        <v>125</v>
      </c>
      <c r="N1" s="1"/>
      <c r="O1" s="2"/>
      <c r="R1" s="5"/>
    </row>
    <row r="2" spans="1:15" ht="12.75">
      <c r="A2" t="s">
        <v>2</v>
      </c>
      <c r="B2" s="3">
        <v>145179</v>
      </c>
      <c r="C2" s="3">
        <v>5793</v>
      </c>
      <c r="D2" s="9" t="s">
        <v>139</v>
      </c>
      <c r="E2" s="1" t="s">
        <v>140</v>
      </c>
      <c r="F2" s="1" t="s">
        <v>142</v>
      </c>
      <c r="G2" s="26" t="s">
        <v>141</v>
      </c>
      <c r="O2" s="2"/>
    </row>
    <row r="3" spans="1:15" ht="12.75">
      <c r="A3" t="s">
        <v>3</v>
      </c>
      <c r="B3" s="3">
        <v>90422</v>
      </c>
      <c r="C3" s="3">
        <v>5050</v>
      </c>
      <c r="G3" s="18"/>
      <c r="J3" s="5" t="s">
        <v>105</v>
      </c>
      <c r="K3" s="5" t="s">
        <v>116</v>
      </c>
      <c r="L3" s="5" t="s">
        <v>117</v>
      </c>
      <c r="O3" s="2"/>
    </row>
    <row r="4" spans="1:7" ht="12.75">
      <c r="A4" t="s">
        <v>4</v>
      </c>
      <c r="B4" s="3">
        <v>57161</v>
      </c>
      <c r="C4" s="3">
        <v>4686</v>
      </c>
      <c r="D4" s="13">
        <f>SUM(D7:D96)/90</f>
        <v>0.08895642234162023</v>
      </c>
      <c r="E4" s="25" t="s">
        <v>145</v>
      </c>
      <c r="F4" s="1"/>
      <c r="G4" s="22"/>
    </row>
    <row r="5" spans="1:12" ht="12.75">
      <c r="A5" t="s">
        <v>5</v>
      </c>
      <c r="B5" s="3">
        <v>32658</v>
      </c>
      <c r="C5" s="3">
        <v>2901</v>
      </c>
      <c r="D5" s="4"/>
      <c r="E5" s="1"/>
      <c r="F5" s="1"/>
      <c r="G5" s="22"/>
      <c r="J5" s="9" t="s">
        <v>111</v>
      </c>
      <c r="K5" s="9"/>
      <c r="L5" s="9" t="s">
        <v>106</v>
      </c>
    </row>
    <row r="6" spans="1:12" ht="12.75">
      <c r="A6" s="14" t="s">
        <v>6</v>
      </c>
      <c r="B6" s="12">
        <v>29503</v>
      </c>
      <c r="C6" s="12">
        <v>2617</v>
      </c>
      <c r="D6" s="13">
        <f aca="true" t="shared" si="0" ref="D6:D66">C6/B6</f>
        <v>0.08870284377859879</v>
      </c>
      <c r="E6" s="25" t="s">
        <v>146</v>
      </c>
      <c r="G6" s="22"/>
      <c r="I6" s="5" t="s">
        <v>108</v>
      </c>
      <c r="J6" s="6">
        <f>D6*(1-D6)/L6</f>
        <v>0.0008981627698243142</v>
      </c>
      <c r="K6">
        <f>SQRT(J6)</f>
        <v>0.029969363854181395</v>
      </c>
      <c r="L6">
        <f>COUNTIF(B7:B96,"&gt;0")</f>
        <v>90</v>
      </c>
    </row>
    <row r="7" spans="1:12" ht="12.75">
      <c r="A7" t="s">
        <v>7</v>
      </c>
      <c r="B7">
        <v>322</v>
      </c>
      <c r="C7">
        <v>20</v>
      </c>
      <c r="D7" s="4">
        <f t="shared" si="0"/>
        <v>0.062111801242236024</v>
      </c>
      <c r="E7" s="1">
        <f aca="true" t="shared" si="1" ref="E7:E70">ROUND(D7,2)</f>
        <v>0.06</v>
      </c>
      <c r="F7" s="4">
        <f>(D7-D$4)^2</f>
        <v>0.0007206336819695035</v>
      </c>
      <c r="G7" s="20">
        <f>B7*(D7-D$6)^2</f>
        <v>0.2276809009009505</v>
      </c>
      <c r="L7" s="4"/>
    </row>
    <row r="8" spans="1:15" ht="12.75">
      <c r="A8" t="s">
        <v>8</v>
      </c>
      <c r="B8">
        <v>328</v>
      </c>
      <c r="C8">
        <v>19</v>
      </c>
      <c r="D8" s="4">
        <f t="shared" si="0"/>
        <v>0.057926829268292686</v>
      </c>
      <c r="E8" s="1">
        <f t="shared" si="1"/>
        <v>0.06</v>
      </c>
      <c r="F8" s="4">
        <f>(D8-D$4)^2</f>
        <v>0.0009628356462962964</v>
      </c>
      <c r="G8" s="20">
        <f>B8*(D8-D$6)^2</f>
        <v>0.3106694866774515</v>
      </c>
      <c r="I8" s="5" t="s">
        <v>109</v>
      </c>
      <c r="J8" s="9" t="s">
        <v>129</v>
      </c>
      <c r="K8" s="9" t="s">
        <v>130</v>
      </c>
      <c r="L8" s="11" t="s">
        <v>131</v>
      </c>
      <c r="O8" s="24"/>
    </row>
    <row r="9" spans="1:14" ht="12.75">
      <c r="A9" t="s">
        <v>9</v>
      </c>
      <c r="B9">
        <v>334</v>
      </c>
      <c r="C9">
        <v>25</v>
      </c>
      <c r="D9" s="4">
        <f t="shared" si="0"/>
        <v>0.0748502994011976</v>
      </c>
      <c r="E9" s="1">
        <f t="shared" si="1"/>
        <v>0.07</v>
      </c>
      <c r="F9" s="4">
        <f>(D9-D$4)^2</f>
        <v>0.0001989827044103175</v>
      </c>
      <c r="G9" s="20">
        <f>B9*(D9-D$6)^2</f>
        <v>0.06409225723310834</v>
      </c>
      <c r="I9" t="s">
        <v>107</v>
      </c>
      <c r="J9" s="6">
        <f>SUM(F7:F96)/(L6-1)</f>
        <v>0.001558078781151063</v>
      </c>
      <c r="K9">
        <f>SQRT(J9)</f>
        <v>0.03947250664894571</v>
      </c>
      <c r="L9" s="4">
        <f>J6/J9</f>
        <v>0.5764552991093158</v>
      </c>
      <c r="N9" s="25" t="s">
        <v>137</v>
      </c>
    </row>
    <row r="10" spans="1:14" ht="12.75">
      <c r="A10" t="s">
        <v>10</v>
      </c>
      <c r="B10">
        <v>292</v>
      </c>
      <c r="C10">
        <v>28</v>
      </c>
      <c r="D10" s="4">
        <f t="shared" si="0"/>
        <v>0.0958904109589041</v>
      </c>
      <c r="E10" s="1">
        <f t="shared" si="1"/>
        <v>0.1</v>
      </c>
      <c r="F10" s="4">
        <f>(D10-D$4)^2</f>
        <v>4.80801981446224E-05</v>
      </c>
      <c r="G10" s="20">
        <f>B10*(D10-D$6)^2</f>
        <v>0.015085047615649425</v>
      </c>
      <c r="I10" s="18" t="s">
        <v>124</v>
      </c>
      <c r="J10" s="19">
        <f>SUM(G7:G96)/B6*(L6/(L6-1))</f>
        <v>0.0015776622205654423</v>
      </c>
      <c r="K10" s="18">
        <f>SQRT(J10)</f>
        <v>0.03971979633086557</v>
      </c>
      <c r="L10" s="20">
        <f>J6/J10</f>
        <v>0.5692997893442666</v>
      </c>
      <c r="N10" s="25" t="s">
        <v>138</v>
      </c>
    </row>
    <row r="11" spans="1:7" ht="12.75">
      <c r="A11" t="s">
        <v>11</v>
      </c>
      <c r="B11">
        <v>342</v>
      </c>
      <c r="C11">
        <v>17</v>
      </c>
      <c r="D11" s="4">
        <f t="shared" si="0"/>
        <v>0.049707602339181284</v>
      </c>
      <c r="E11" s="1">
        <f t="shared" si="1"/>
        <v>0.05</v>
      </c>
      <c r="F11" s="4">
        <f>(D11-D$4)^2</f>
        <v>0.0015404698715838511</v>
      </c>
      <c r="G11" s="20">
        <f>B11*(D11-D$6)^2</f>
        <v>0.5200550683821147</v>
      </c>
    </row>
    <row r="12" spans="1:7" ht="12.75">
      <c r="A12" t="s">
        <v>12</v>
      </c>
      <c r="B12">
        <v>340</v>
      </c>
      <c r="C12">
        <v>43</v>
      </c>
      <c r="D12" s="4">
        <f t="shared" si="0"/>
        <v>0.1264705882352941</v>
      </c>
      <c r="E12" s="1">
        <f t="shared" si="1"/>
        <v>0.13</v>
      </c>
      <c r="F12" s="4">
        <f>(D12-D$4)^2</f>
        <v>0.001407312642698085</v>
      </c>
      <c r="G12" s="20">
        <f>B12*(D12-D$6)^2</f>
        <v>0.48497685725772177</v>
      </c>
    </row>
    <row r="13" spans="1:16" ht="15.75">
      <c r="A13" t="s">
        <v>13</v>
      </c>
      <c r="B13">
        <v>339</v>
      </c>
      <c r="C13">
        <v>44</v>
      </c>
      <c r="D13" s="4">
        <f t="shared" si="0"/>
        <v>0.12979351032448377</v>
      </c>
      <c r="E13" s="1">
        <f t="shared" si="1"/>
        <v>0.13</v>
      </c>
      <c r="F13" s="4">
        <f>(D13-D$4)^2</f>
        <v>0.0016676677549201384</v>
      </c>
      <c r="G13" s="20">
        <f>B13*(D13-D$6)^2</f>
        <v>0.5723821353657529</v>
      </c>
      <c r="I13" s="16" t="s">
        <v>127</v>
      </c>
      <c r="J13" s="4"/>
      <c r="O13" s="9" t="s">
        <v>103</v>
      </c>
      <c r="P13" s="9" t="s">
        <v>104</v>
      </c>
    </row>
    <row r="14" spans="1:16" ht="12.75">
      <c r="A14" t="s">
        <v>14</v>
      </c>
      <c r="B14">
        <v>361</v>
      </c>
      <c r="C14">
        <v>31</v>
      </c>
      <c r="D14" s="4">
        <f t="shared" si="0"/>
        <v>0.08587257617728532</v>
      </c>
      <c r="E14" s="1">
        <f t="shared" si="1"/>
        <v>0.09</v>
      </c>
      <c r="F14" s="4">
        <f>(D14-D$4)^2</f>
        <v>9.510107165283124E-06</v>
      </c>
      <c r="G14" s="20">
        <f>B14*(D14-D$6)^2</f>
        <v>0.0028917597049111354</v>
      </c>
      <c r="I14" s="2"/>
      <c r="K14" s="9" t="s">
        <v>132</v>
      </c>
      <c r="O14">
        <v>1.95996</v>
      </c>
      <c r="P14">
        <f>O14^2</f>
        <v>3.8414432015999997</v>
      </c>
    </row>
    <row r="15" spans="1:13" ht="12.75">
      <c r="A15" t="s">
        <v>15</v>
      </c>
      <c r="B15">
        <v>280</v>
      </c>
      <c r="C15">
        <v>27</v>
      </c>
      <c r="D15" s="4">
        <f t="shared" si="0"/>
        <v>0.09642857142857143</v>
      </c>
      <c r="E15" s="1">
        <f t="shared" si="1"/>
        <v>0.1</v>
      </c>
      <c r="F15" s="4">
        <f>(D15-D$4)^2</f>
        <v>5.5833011977625765E-05</v>
      </c>
      <c r="G15" s="20">
        <f>B15*(D15-D$6)^2</f>
        <v>0.016712322962034527</v>
      </c>
      <c r="K15" s="6">
        <f>D6*(1-D6)/B6</f>
        <v>2.7398789710940675E-06</v>
      </c>
      <c r="L15" s="1"/>
      <c r="M15" s="2"/>
    </row>
    <row r="16" spans="1:16" ht="12.75">
      <c r="A16" t="s">
        <v>16</v>
      </c>
      <c r="B16">
        <v>312</v>
      </c>
      <c r="C16">
        <v>16</v>
      </c>
      <c r="D16" s="4">
        <f t="shared" si="0"/>
        <v>0.05128205128205128</v>
      </c>
      <c r="E16" s="1">
        <f t="shared" si="1"/>
        <v>0.05</v>
      </c>
      <c r="F16" s="4">
        <f>(D16-D$4)^2</f>
        <v>0.001419358234734086</v>
      </c>
      <c r="G16" s="20">
        <f>B16*(D16-D$6)^2</f>
        <v>0.4368985018537358</v>
      </c>
      <c r="J16" s="9" t="s">
        <v>113</v>
      </c>
      <c r="K16" s="9" t="s">
        <v>112</v>
      </c>
      <c r="L16" s="9" t="s">
        <v>133</v>
      </c>
      <c r="M16" s="9" t="s">
        <v>99</v>
      </c>
      <c r="N16" s="9" t="s">
        <v>100</v>
      </c>
      <c r="O16" s="9" t="s">
        <v>101</v>
      </c>
      <c r="P16" s="9" t="s">
        <v>102</v>
      </c>
    </row>
    <row r="17" spans="1:16" ht="12.75">
      <c r="A17" t="s">
        <v>17</v>
      </c>
      <c r="B17">
        <v>311</v>
      </c>
      <c r="C17">
        <v>37</v>
      </c>
      <c r="D17" s="4">
        <f t="shared" si="0"/>
        <v>0.1189710610932476</v>
      </c>
      <c r="E17" s="1">
        <f t="shared" si="1"/>
        <v>0.12</v>
      </c>
      <c r="F17" s="4">
        <f>(D17-D$4)^2</f>
        <v>0.0009008785393906913</v>
      </c>
      <c r="G17" s="20">
        <f>B17*(D17-D$6)^2</f>
        <v>0.2849273085955166</v>
      </c>
      <c r="I17" s="5" t="s">
        <v>114</v>
      </c>
      <c r="J17" s="7">
        <f>B6</f>
        <v>29503</v>
      </c>
      <c r="K17" s="6">
        <f>SQRT(K15)</f>
        <v>0.0016552579772029698</v>
      </c>
      <c r="L17" s="6">
        <f>$P$14/J17</f>
        <v>0.00013020517240958546</v>
      </c>
      <c r="M17" s="6">
        <f>(D6+L17/2)/(1+L17)</f>
        <v>0.08875638982376412</v>
      </c>
      <c r="N17" s="6">
        <f>$O$14*SQRT((D6*(1-D6)+L17/4)/J17)/(1+L17)</f>
        <v>0.003244470123609648</v>
      </c>
      <c r="O17" s="6">
        <f>M17-N17</f>
        <v>0.08551191970015447</v>
      </c>
      <c r="P17" s="6">
        <f>M17+N17</f>
        <v>0.09200085994737377</v>
      </c>
    </row>
    <row r="18" spans="1:7" ht="12.75">
      <c r="A18" t="s">
        <v>18</v>
      </c>
      <c r="B18">
        <v>246</v>
      </c>
      <c r="C18">
        <v>18</v>
      </c>
      <c r="D18" s="4">
        <f t="shared" si="0"/>
        <v>0.07317073170731707</v>
      </c>
      <c r="E18" s="1">
        <f t="shared" si="1"/>
        <v>0.07</v>
      </c>
      <c r="F18" s="4">
        <f>(D18-D$4)^2</f>
        <v>0.0002491880288019264</v>
      </c>
      <c r="G18" s="20">
        <f>B18*(D18-D$6)^2</f>
        <v>0.059346640327134395</v>
      </c>
    </row>
    <row r="19" spans="1:10" ht="12.75">
      <c r="A19" t="s">
        <v>19</v>
      </c>
      <c r="B19">
        <v>312</v>
      </c>
      <c r="C19">
        <v>13</v>
      </c>
      <c r="D19" s="4">
        <f t="shared" si="0"/>
        <v>0.041666666666666664</v>
      </c>
      <c r="E19" s="1">
        <f t="shared" si="1"/>
        <v>0.04</v>
      </c>
      <c r="F19" s="4">
        <f>(D19-D$4)^2</f>
        <v>0.0022363209917968026</v>
      </c>
      <c r="G19" s="20">
        <f>B19*(D19-D$6)^2</f>
        <v>0.6902694106791747</v>
      </c>
      <c r="I19" s="5" t="s">
        <v>136</v>
      </c>
      <c r="J19" s="2"/>
    </row>
    <row r="20" spans="1:10" ht="12.75">
      <c r="A20" t="s">
        <v>20</v>
      </c>
      <c r="B20">
        <v>336</v>
      </c>
      <c r="C20">
        <v>18</v>
      </c>
      <c r="D20" s="4">
        <f t="shared" si="0"/>
        <v>0.05357142857142857</v>
      </c>
      <c r="E20" s="1">
        <f t="shared" si="1"/>
        <v>0.05</v>
      </c>
      <c r="F20" s="4">
        <f>(D20-D$4)^2</f>
        <v>0.0012520977841165024</v>
      </c>
      <c r="G20" s="20">
        <f>B20*(D20-D$6)^2</f>
        <v>0.4146966883780865</v>
      </c>
      <c r="J20" s="2"/>
    </row>
    <row r="21" spans="1:16" ht="12.75">
      <c r="A21" t="s">
        <v>21</v>
      </c>
      <c r="B21">
        <v>302</v>
      </c>
      <c r="C21">
        <v>37</v>
      </c>
      <c r="D21" s="4">
        <f t="shared" si="0"/>
        <v>0.12251655629139073</v>
      </c>
      <c r="E21" s="1">
        <f t="shared" si="1"/>
        <v>0.12</v>
      </c>
      <c r="F21" s="4">
        <f>(D21-D$4)^2</f>
        <v>0.0011262825907265388</v>
      </c>
      <c r="G21" s="20">
        <f>B21*(D21-D$6)^2</f>
        <v>0.3452968804771182</v>
      </c>
      <c r="I21" s="5" t="s">
        <v>115</v>
      </c>
      <c r="J21" s="10" t="s">
        <v>110</v>
      </c>
      <c r="K21" s="9" t="s">
        <v>112</v>
      </c>
      <c r="L21" s="9" t="s">
        <v>134</v>
      </c>
      <c r="M21" s="9" t="s">
        <v>99</v>
      </c>
      <c r="N21" s="9" t="s">
        <v>100</v>
      </c>
      <c r="O21" s="9" t="s">
        <v>101</v>
      </c>
      <c r="P21" s="9" t="s">
        <v>102</v>
      </c>
    </row>
    <row r="22" spans="1:16" ht="12.75">
      <c r="A22" t="s">
        <v>22</v>
      </c>
      <c r="B22">
        <v>347</v>
      </c>
      <c r="C22">
        <v>0</v>
      </c>
      <c r="D22" s="4">
        <f t="shared" si="0"/>
        <v>0</v>
      </c>
      <c r="E22" s="1">
        <f t="shared" si="1"/>
        <v>0</v>
      </c>
      <c r="F22" s="4">
        <f>(D22-D$4)^2</f>
        <v>0.00791324507582071</v>
      </c>
      <c r="G22" s="20">
        <f>B22*(D22-D$6)^2</f>
        <v>2.7302634895604436</v>
      </c>
      <c r="I22" t="s">
        <v>107</v>
      </c>
      <c r="J22" s="8">
        <f>B6*L9</f>
        <v>17007.160689622146</v>
      </c>
      <c r="K22" s="6">
        <f>SQRT(D6*(1-D6)/J22)</f>
        <v>0.002180132412178267</v>
      </c>
      <c r="L22" s="6">
        <f>$P$14/J22</f>
        <v>0.00022587210597381299</v>
      </c>
      <c r="M22" s="6">
        <f>(D6+L22/2)/(1+L22)</f>
        <v>0.08879572335455013</v>
      </c>
      <c r="N22" s="6">
        <f>$O$14*SQRT((D6*(1-D6)+L22/4)/J22)/(1+L22)</f>
        <v>0.004273499266108107</v>
      </c>
      <c r="O22" s="6">
        <f>M22-N22</f>
        <v>0.08452222408844202</v>
      </c>
      <c r="P22" s="6">
        <f>M22+N22</f>
        <v>0.09306922262065824</v>
      </c>
    </row>
    <row r="23" spans="1:16" ht="12.75">
      <c r="A23" t="s">
        <v>23</v>
      </c>
      <c r="B23">
        <v>313</v>
      </c>
      <c r="C23">
        <v>38</v>
      </c>
      <c r="D23" s="4">
        <f t="shared" si="0"/>
        <v>0.12140575079872204</v>
      </c>
      <c r="E23" s="1">
        <f t="shared" si="1"/>
        <v>0.12</v>
      </c>
      <c r="F23" s="4">
        <f>(D23-D$4)^2</f>
        <v>0.0010529589173168775</v>
      </c>
      <c r="G23" s="20">
        <f>B23*(D23-D$6)^2</f>
        <v>0.33474727992841674</v>
      </c>
      <c r="I23" s="18" t="s">
        <v>124</v>
      </c>
      <c r="J23" s="21">
        <f>B6*L10</f>
        <v>16796.051685023896</v>
      </c>
      <c r="K23" s="19">
        <f>SQRT(D6*(1-D6)/J23)</f>
        <v>0.0021937906339766834</v>
      </c>
      <c r="L23" s="19">
        <f>$P$14/J23</f>
        <v>0.000228711084821512</v>
      </c>
      <c r="M23" s="19">
        <f>(D6+L23/2)/(1+L23)</f>
        <v>0.08879689048785727</v>
      </c>
      <c r="N23" s="19">
        <f>$O$14*SQRT((D6*(1-D6)+L23/4)/J23)/(1+L23)</f>
        <v>0.004300278795500621</v>
      </c>
      <c r="O23" s="19">
        <f>M23-N23</f>
        <v>0.08449661169235664</v>
      </c>
      <c r="P23" s="19">
        <f>M23+N23</f>
        <v>0.0930971692833579</v>
      </c>
    </row>
    <row r="24" spans="1:7" ht="12.75">
      <c r="A24" t="s">
        <v>24</v>
      </c>
      <c r="B24">
        <v>341</v>
      </c>
      <c r="C24">
        <v>36</v>
      </c>
      <c r="D24" s="4">
        <f t="shared" si="0"/>
        <v>0.10557184750733138</v>
      </c>
      <c r="E24" s="1">
        <f t="shared" si="1"/>
        <v>0.11</v>
      </c>
      <c r="F24" s="4">
        <f>(D24-D$4)^2</f>
        <v>0.0002760723534373476</v>
      </c>
      <c r="G24" s="20">
        <f>B24*(D24-D$6)^2</f>
        <v>0.09703608079879804</v>
      </c>
    </row>
    <row r="25" spans="1:9" ht="12.75">
      <c r="A25" t="s">
        <v>25</v>
      </c>
      <c r="B25">
        <v>375</v>
      </c>
      <c r="C25">
        <v>55</v>
      </c>
      <c r="D25" s="4">
        <f t="shared" si="0"/>
        <v>0.14666666666666667</v>
      </c>
      <c r="E25" s="1">
        <f t="shared" si="1"/>
        <v>0.15</v>
      </c>
      <c r="F25" s="4">
        <f>(D25-D$4)^2</f>
        <v>0.0033304723000565552</v>
      </c>
      <c r="G25" s="20">
        <f>B25*(D25-D$6)^2</f>
        <v>1.2599267864247383</v>
      </c>
      <c r="I25" s="5" t="s">
        <v>135</v>
      </c>
    </row>
    <row r="26" spans="1:7" ht="12.75">
      <c r="A26" t="s">
        <v>26</v>
      </c>
      <c r="B26">
        <v>334</v>
      </c>
      <c r="C26">
        <v>45</v>
      </c>
      <c r="D26" s="4">
        <f t="shared" si="0"/>
        <v>0.1347305389221557</v>
      </c>
      <c r="E26" s="1">
        <f t="shared" si="1"/>
        <v>0.13</v>
      </c>
      <c r="F26" s="4">
        <f>(D26-D$4)^2</f>
        <v>0.0020952697487284524</v>
      </c>
      <c r="G26" s="20">
        <f>B26*(D26-D$6)^2</f>
        <v>0.7075952725562229</v>
      </c>
    </row>
    <row r="27" spans="1:7" ht="12.75">
      <c r="A27" t="s">
        <v>27</v>
      </c>
      <c r="B27">
        <v>275</v>
      </c>
      <c r="C27">
        <v>27</v>
      </c>
      <c r="D27" s="4">
        <f t="shared" si="0"/>
        <v>0.09818181818181818</v>
      </c>
      <c r="E27" s="1">
        <f t="shared" si="1"/>
        <v>0.1</v>
      </c>
      <c r="F27" s="4">
        <f>(D27-D$4)^2</f>
        <v>8.510792840834164E-05</v>
      </c>
      <c r="G27" s="20">
        <f>B27*(D27-D$6)^2</f>
        <v>0.024709012827644306</v>
      </c>
    </row>
    <row r="28" spans="1:13" ht="15.75">
      <c r="A28" t="s">
        <v>28</v>
      </c>
      <c r="B28">
        <v>342</v>
      </c>
      <c r="C28">
        <v>35</v>
      </c>
      <c r="D28" s="4">
        <f t="shared" si="0"/>
        <v>0.1023391812865497</v>
      </c>
      <c r="E28" s="1">
        <f t="shared" si="1"/>
        <v>0.1</v>
      </c>
      <c r="F28" s="4">
        <f>(D28-D$4)^2</f>
        <v>0.00017909823697808991</v>
      </c>
      <c r="G28" s="20">
        <f>B28*(D28-D$6)^2</f>
        <v>0.06359479761571615</v>
      </c>
      <c r="I28" s="17" t="s">
        <v>126</v>
      </c>
      <c r="M28">
        <v>100</v>
      </c>
    </row>
    <row r="29" spans="1:7" ht="12.75">
      <c r="A29" t="s">
        <v>29</v>
      </c>
      <c r="B29">
        <v>360</v>
      </c>
      <c r="C29">
        <v>36</v>
      </c>
      <c r="D29" s="4">
        <f t="shared" si="0"/>
        <v>0.1</v>
      </c>
      <c r="E29" s="1">
        <f t="shared" si="1"/>
        <v>0.1</v>
      </c>
      <c r="F29" s="4">
        <f>(D29-D$4)^2</f>
        <v>0.00012196060749666502</v>
      </c>
      <c r="G29" s="20">
        <f>B29*(D29-D$6)^2</f>
        <v>0.04594526592866794</v>
      </c>
    </row>
    <row r="30" spans="1:13" ht="12.75">
      <c r="A30" t="s">
        <v>30</v>
      </c>
      <c r="B30">
        <v>298</v>
      </c>
      <c r="C30">
        <v>20</v>
      </c>
      <c r="D30" s="4">
        <f t="shared" si="0"/>
        <v>0.06711409395973154</v>
      </c>
      <c r="E30" s="1">
        <f t="shared" si="1"/>
        <v>0.07</v>
      </c>
      <c r="F30" s="4">
        <f>(D30-D$4)^2</f>
        <v>0.0004770873091422598</v>
      </c>
      <c r="G30" s="20">
        <f>B30*(D30-D$6)^2</f>
        <v>0.13889008738500885</v>
      </c>
      <c r="J30" s="2"/>
      <c r="K30" t="s">
        <v>119</v>
      </c>
      <c r="L30" s="18" t="s">
        <v>122</v>
      </c>
      <c r="M30" t="s">
        <v>119</v>
      </c>
    </row>
    <row r="31" spans="1:13" ht="12.75">
      <c r="A31" t="s">
        <v>31</v>
      </c>
      <c r="B31">
        <v>327</v>
      </c>
      <c r="C31">
        <v>39</v>
      </c>
      <c r="D31" s="4">
        <f t="shared" si="0"/>
        <v>0.11926605504587157</v>
      </c>
      <c r="E31" s="1">
        <f t="shared" si="1"/>
        <v>0.12</v>
      </c>
      <c r="F31" s="4">
        <f>(D31-D$4)^2</f>
        <v>0.0009186738346666224</v>
      </c>
      <c r="G31" s="20">
        <f>B31*(D31-D$6)^2</f>
        <v>0.3054539317305196</v>
      </c>
      <c r="J31" t="s">
        <v>118</v>
      </c>
      <c r="K31" t="s">
        <v>120</v>
      </c>
      <c r="L31" s="18" t="s">
        <v>120</v>
      </c>
      <c r="M31" t="s">
        <v>121</v>
      </c>
    </row>
    <row r="32" spans="1:13" ht="12.75">
      <c r="A32" t="s">
        <v>32</v>
      </c>
      <c r="B32">
        <v>280</v>
      </c>
      <c r="C32">
        <v>36</v>
      </c>
      <c r="D32" s="4">
        <f t="shared" si="0"/>
        <v>0.12857142857142856</v>
      </c>
      <c r="E32" s="1">
        <f t="shared" si="1"/>
        <v>0.13</v>
      </c>
      <c r="F32" s="4">
        <f>(D32-D$4)^2</f>
        <v>0.001569348718587753</v>
      </c>
      <c r="G32" s="20">
        <f>B32*(D32-D$6)^2</f>
        <v>0.4450611349472561</v>
      </c>
      <c r="I32">
        <v>0</v>
      </c>
      <c r="J32">
        <f aca="true" t="shared" si="2" ref="J32:J52">COUNTIF($E$7:$E$96,I32)</f>
        <v>1</v>
      </c>
      <c r="K32" s="1">
        <f aca="true" t="shared" si="3" ref="K32:K52">NORMDIST($I32,$D$6,$K$6,FALSE)</f>
        <v>0.16670665172380336</v>
      </c>
      <c r="L32" s="22">
        <f>NORMDIST($I32,$D$6,$K$10,FALSE)</f>
        <v>0.8297278551797918</v>
      </c>
      <c r="M32" s="1">
        <f aca="true" t="shared" si="4" ref="M32:M52">(1-$D$6)^($M$28-(I32*100))*$D$6^(I32*100)*COMBIN(M$28,I32*100)*90</f>
        <v>0.008322312354760787</v>
      </c>
    </row>
    <row r="33" spans="1:13" ht="12.75">
      <c r="A33" t="s">
        <v>33</v>
      </c>
      <c r="B33">
        <v>317</v>
      </c>
      <c r="C33">
        <v>20</v>
      </c>
      <c r="D33" s="4">
        <f t="shared" si="0"/>
        <v>0.06309148264984227</v>
      </c>
      <c r="E33" s="1">
        <f t="shared" si="1"/>
        <v>0.06</v>
      </c>
      <c r="F33" s="4">
        <f>(D33-D$4)^2</f>
        <v>0.0006689951052593108</v>
      </c>
      <c r="G33" s="20">
        <f>B33*(D33-D$6)^2</f>
        <v>0.20793355658102297</v>
      </c>
      <c r="I33">
        <f aca="true" t="shared" si="5" ref="I33:I52">ROUND(I32+0.01,2)</f>
        <v>0.01</v>
      </c>
      <c r="J33">
        <f t="shared" si="2"/>
        <v>0</v>
      </c>
      <c r="K33" s="1">
        <f t="shared" si="3"/>
        <v>0.4233374893431108</v>
      </c>
      <c r="L33" s="22">
        <f>NORMDIST($I33,$D$6,$K$10,FALSE)</f>
        <v>1.4104267555968981</v>
      </c>
      <c r="M33" s="1">
        <f t="shared" si="4"/>
        <v>0.08100681184411582</v>
      </c>
    </row>
    <row r="34" spans="1:13" ht="12.75">
      <c r="A34" t="s">
        <v>34</v>
      </c>
      <c r="B34">
        <v>345</v>
      </c>
      <c r="C34">
        <v>24</v>
      </c>
      <c r="D34" s="4">
        <f t="shared" si="0"/>
        <v>0.06956521739130435</v>
      </c>
      <c r="E34" s="1">
        <f t="shared" si="1"/>
        <v>0.07</v>
      </c>
      <c r="F34" s="4">
        <f>(D34-D$4)^2</f>
        <v>0.00037601882942515496</v>
      </c>
      <c r="G34" s="20">
        <f>B34*(D34-D$6)^2</f>
        <v>0.12635581659018558</v>
      </c>
      <c r="I34">
        <f t="shared" si="5"/>
        <v>0.02</v>
      </c>
      <c r="J34">
        <f t="shared" si="2"/>
        <v>1</v>
      </c>
      <c r="K34" s="1">
        <f t="shared" si="3"/>
        <v>0.96176037694495</v>
      </c>
      <c r="L34" s="22">
        <f>NORMDIST($I34,$D$6,$K$10,FALSE)</f>
        <v>2.2502858161112953</v>
      </c>
      <c r="M34" s="1">
        <f t="shared" si="4"/>
        <v>0.3903051371161397</v>
      </c>
    </row>
    <row r="35" spans="1:13" ht="12.75">
      <c r="A35" t="s">
        <v>35</v>
      </c>
      <c r="B35">
        <v>317</v>
      </c>
      <c r="C35">
        <v>32</v>
      </c>
      <c r="D35" s="4">
        <f t="shared" si="0"/>
        <v>0.10094637223974763</v>
      </c>
      <c r="E35" s="1">
        <f t="shared" si="1"/>
        <v>0.1</v>
      </c>
      <c r="F35" s="4">
        <f>(D35-D$4)^2</f>
        <v>0.00014375889855960537</v>
      </c>
      <c r="G35" s="20">
        <f>B35*(D35-D$6)^2</f>
        <v>0.047519564569730895</v>
      </c>
      <c r="I35">
        <f t="shared" si="5"/>
        <v>0.03</v>
      </c>
      <c r="J35">
        <f t="shared" si="2"/>
        <v>6</v>
      </c>
      <c r="K35" s="1">
        <f t="shared" si="3"/>
        <v>1.954759722444895</v>
      </c>
      <c r="L35" s="22">
        <f>NORMDIST($I35,$D$6,$K$10,FALSE)</f>
        <v>3.3697455224593953</v>
      </c>
      <c r="M35" s="1">
        <f t="shared" si="4"/>
        <v>1.2410423925168967</v>
      </c>
    </row>
    <row r="36" spans="1:13" ht="12.75">
      <c r="A36" t="s">
        <v>36</v>
      </c>
      <c r="B36">
        <v>299</v>
      </c>
      <c r="C36">
        <v>24</v>
      </c>
      <c r="D36" s="4">
        <f t="shared" si="0"/>
        <v>0.0802675585284281</v>
      </c>
      <c r="E36" s="1">
        <f t="shared" si="1"/>
        <v>0.08</v>
      </c>
      <c r="F36" s="4">
        <f>(D36-D$4)^2</f>
        <v>7.549635436419968E-05</v>
      </c>
      <c r="G36" s="20">
        <f>B36*(D36-D$6)^2</f>
        <v>0.021275057138272414</v>
      </c>
      <c r="I36">
        <f t="shared" si="5"/>
        <v>0.04</v>
      </c>
      <c r="J36">
        <f t="shared" si="2"/>
        <v>4</v>
      </c>
      <c r="K36" s="1">
        <f t="shared" si="3"/>
        <v>3.554399449169474</v>
      </c>
      <c r="L36" s="22">
        <f>NORMDIST($I36,$D$6,$K$10,FALSE)</f>
        <v>4.736186595603278</v>
      </c>
      <c r="M36" s="1">
        <f t="shared" si="4"/>
        <v>2.929381186286745</v>
      </c>
    </row>
    <row r="37" spans="1:13" ht="12.75">
      <c r="A37" t="s">
        <v>37</v>
      </c>
      <c r="B37">
        <v>321</v>
      </c>
      <c r="C37">
        <v>17</v>
      </c>
      <c r="D37" s="4">
        <f t="shared" si="0"/>
        <v>0.0529595015576324</v>
      </c>
      <c r="E37" s="1">
        <f t="shared" si="1"/>
        <v>0.05</v>
      </c>
      <c r="F37" s="4">
        <f>(D37-D$4)^2</f>
        <v>0.001295778305928695</v>
      </c>
      <c r="G37" s="20">
        <f>B37*(D37-D$6)^2</f>
        <v>0.410105270713163</v>
      </c>
      <c r="I37">
        <f t="shared" si="5"/>
        <v>0.05</v>
      </c>
      <c r="J37">
        <f t="shared" si="2"/>
        <v>10</v>
      </c>
      <c r="K37" s="1">
        <f t="shared" si="3"/>
        <v>5.78209781122085</v>
      </c>
      <c r="L37" s="22">
        <f>NORMDIST($I37,$D$6,$K$10,FALSE)</f>
        <v>6.247881457634076</v>
      </c>
      <c r="M37" s="1">
        <f t="shared" si="4"/>
        <v>5.474628387957982</v>
      </c>
    </row>
    <row r="38" spans="1:13" ht="12.75">
      <c r="A38" t="s">
        <v>38</v>
      </c>
      <c r="B38">
        <v>279</v>
      </c>
      <c r="C38">
        <v>44</v>
      </c>
      <c r="D38" s="4">
        <f t="shared" si="0"/>
        <v>0.15770609318996415</v>
      </c>
      <c r="E38" s="1">
        <f t="shared" si="1"/>
        <v>0.16</v>
      </c>
      <c r="F38" s="4">
        <f>(D38-D$4)^2</f>
        <v>0.00472651724175563</v>
      </c>
      <c r="G38" s="20">
        <f>B38*(D38-D$6)^2</f>
        <v>1.3284441117822594</v>
      </c>
      <c r="I38">
        <f t="shared" si="5"/>
        <v>0.06</v>
      </c>
      <c r="J38">
        <f t="shared" si="2"/>
        <v>7</v>
      </c>
      <c r="K38" s="1">
        <f t="shared" si="3"/>
        <v>8.414939252158836</v>
      </c>
      <c r="L38" s="22">
        <f>NORMDIST($I38,$D$6,$K$10,FALSE)</f>
        <v>7.73586772029798</v>
      </c>
      <c r="M38" s="1">
        <f t="shared" si="4"/>
        <v>8.437320146000232</v>
      </c>
    </row>
    <row r="39" spans="1:13" ht="12.75">
      <c r="A39" t="s">
        <v>39</v>
      </c>
      <c r="B39">
        <v>301</v>
      </c>
      <c r="C39">
        <v>16</v>
      </c>
      <c r="D39" s="4">
        <f t="shared" si="0"/>
        <v>0.053156146179401995</v>
      </c>
      <c r="E39" s="1">
        <f t="shared" si="1"/>
        <v>0.05</v>
      </c>
      <c r="F39" s="4">
        <f>(D39-D$4)^2</f>
        <v>0.001281659773291091</v>
      </c>
      <c r="G39" s="20">
        <f>B39*(D39-D$6)^2</f>
        <v>0.3803338807728316</v>
      </c>
      <c r="I39">
        <f t="shared" si="5"/>
        <v>0.07</v>
      </c>
      <c r="J39">
        <f t="shared" si="2"/>
        <v>8</v>
      </c>
      <c r="K39" s="1">
        <f t="shared" si="3"/>
        <v>10.95627403786334</v>
      </c>
      <c r="L39" s="22">
        <f>NORMDIST($I39,$D$6,$K$10,FALSE)</f>
        <v>8.98995599864726</v>
      </c>
      <c r="M39" s="1">
        <f t="shared" si="4"/>
        <v>11.028383764655871</v>
      </c>
    </row>
    <row r="40" spans="1:13" ht="12.75">
      <c r="A40" t="s">
        <v>40</v>
      </c>
      <c r="B40">
        <v>268</v>
      </c>
      <c r="C40">
        <v>15</v>
      </c>
      <c r="D40" s="4">
        <f t="shared" si="0"/>
        <v>0.055970149253731345</v>
      </c>
      <c r="E40" s="1">
        <f t="shared" si="1"/>
        <v>0.06</v>
      </c>
      <c r="F40" s="4">
        <f>(D40-D$4)^2</f>
        <v>0.0010880942122287822</v>
      </c>
      <c r="G40" s="20">
        <f>B40*(D40-D$6)^2</f>
        <v>0.2871430499500209</v>
      </c>
      <c r="I40">
        <f t="shared" si="5"/>
        <v>0.08</v>
      </c>
      <c r="J40">
        <f t="shared" si="2"/>
        <v>6</v>
      </c>
      <c r="K40" s="1">
        <f t="shared" si="3"/>
        <v>12.762070442049367</v>
      </c>
      <c r="L40" s="22">
        <f>NORMDIST($I40,$D$6,$K$10,FALSE)</f>
        <v>9.805694861237875</v>
      </c>
      <c r="M40" s="1">
        <f t="shared" si="4"/>
        <v>12.479074002388378</v>
      </c>
    </row>
    <row r="41" spans="1:13" ht="12.75">
      <c r="A41" t="s">
        <v>41</v>
      </c>
      <c r="B41">
        <v>280</v>
      </c>
      <c r="C41">
        <v>20</v>
      </c>
      <c r="D41" s="4">
        <f t="shared" si="0"/>
        <v>0.07142857142857142</v>
      </c>
      <c r="E41" s="1">
        <f t="shared" si="1"/>
        <v>0.07</v>
      </c>
      <c r="F41" s="4">
        <f>(D41-D$4)^2</f>
        <v>0.00030722555763006566</v>
      </c>
      <c r="G41" s="20">
        <f>B41*(D41-D$6)^2</f>
        <v>0.08355213586241755</v>
      </c>
      <c r="I41">
        <f t="shared" si="5"/>
        <v>0.09</v>
      </c>
      <c r="J41">
        <f t="shared" si="2"/>
        <v>6</v>
      </c>
      <c r="K41" s="1">
        <f t="shared" si="3"/>
        <v>13.29920678090156</v>
      </c>
      <c r="L41" s="22">
        <f>NORMDIST($I41,$D$6,$K$10,FALSE)</f>
        <v>10.038560950320688</v>
      </c>
      <c r="M41" s="1">
        <f t="shared" si="4"/>
        <v>12.416671928021337</v>
      </c>
    </row>
    <row r="42" spans="1:13" ht="12.75">
      <c r="A42" t="s">
        <v>42</v>
      </c>
      <c r="B42">
        <v>307</v>
      </c>
      <c r="C42">
        <v>10</v>
      </c>
      <c r="D42" s="4">
        <f t="shared" si="0"/>
        <v>0.03257328990228013</v>
      </c>
      <c r="E42" s="1">
        <f t="shared" si="1"/>
        <v>0.03</v>
      </c>
      <c r="F42" s="4">
        <f>(D42-D$4)^2</f>
        <v>0.0031790576236721655</v>
      </c>
      <c r="G42" s="20">
        <f>B42*(D42-D$6)^2</f>
        <v>0.9672117332348494</v>
      </c>
      <c r="I42">
        <f t="shared" si="5"/>
        <v>0.1</v>
      </c>
      <c r="J42">
        <f t="shared" si="2"/>
        <v>8</v>
      </c>
      <c r="K42" s="1">
        <f t="shared" si="3"/>
        <v>12.398715358336773</v>
      </c>
      <c r="L42" s="22">
        <f>NORMDIST($I42,$D$6,$K$10,FALSE)</f>
        <v>9.645768246356376</v>
      </c>
      <c r="M42" s="1">
        <f t="shared" si="4"/>
        <v>10.998263667494228</v>
      </c>
    </row>
    <row r="43" spans="1:13" ht="12.75">
      <c r="A43" t="s">
        <v>43</v>
      </c>
      <c r="B43">
        <v>361</v>
      </c>
      <c r="C43">
        <v>17</v>
      </c>
      <c r="D43" s="4">
        <f t="shared" si="0"/>
        <v>0.04709141274238227</v>
      </c>
      <c r="E43" s="1">
        <f t="shared" si="1"/>
        <v>0.05</v>
      </c>
      <c r="F43" s="4">
        <f>(D43-D$4)^2</f>
        <v>0.0017526790287442859</v>
      </c>
      <c r="G43" s="20">
        <f>B43*(D43-D$6)^2</f>
        <v>0.6250755406303308</v>
      </c>
      <c r="I43">
        <f t="shared" si="5"/>
        <v>0.11</v>
      </c>
      <c r="J43">
        <f t="shared" si="2"/>
        <v>8</v>
      </c>
      <c r="K43" s="1">
        <f t="shared" si="3"/>
        <v>10.34127271110605</v>
      </c>
      <c r="L43" s="22">
        <f>NORMDIST($I43,$D$6,$K$10,FALSE)</f>
        <v>8.699102805804909</v>
      </c>
      <c r="M43" s="1">
        <f t="shared" si="4"/>
        <v>8.75893855404609</v>
      </c>
    </row>
    <row r="44" spans="1:13" ht="12.75">
      <c r="A44" t="s">
        <v>44</v>
      </c>
      <c r="B44">
        <v>338</v>
      </c>
      <c r="C44">
        <v>50</v>
      </c>
      <c r="D44" s="4">
        <f t="shared" si="0"/>
        <v>0.14792899408284024</v>
      </c>
      <c r="E44" s="1">
        <f t="shared" si="1"/>
        <v>0.15</v>
      </c>
      <c r="F44" s="4">
        <f>(D44-D$4)^2</f>
        <v>0.003477764217773342</v>
      </c>
      <c r="G44" s="20">
        <f>B44*(D44-D$6)^2</f>
        <v>1.185615065392883</v>
      </c>
      <c r="I44">
        <f t="shared" si="5"/>
        <v>0.12</v>
      </c>
      <c r="J44">
        <f t="shared" si="2"/>
        <v>6</v>
      </c>
      <c r="K44" s="1">
        <f t="shared" si="3"/>
        <v>7.716451704780674</v>
      </c>
      <c r="L44" s="22">
        <f>NORMDIST($I44,$D$6,$K$10,FALSE)</f>
        <v>7.363501520207932</v>
      </c>
      <c r="M44" s="1">
        <f t="shared" si="4"/>
        <v>6.323212376449132</v>
      </c>
    </row>
    <row r="45" spans="1:13" ht="12.75">
      <c r="A45" t="s">
        <v>45</v>
      </c>
      <c r="B45">
        <v>334</v>
      </c>
      <c r="C45">
        <v>40</v>
      </c>
      <c r="D45" s="4">
        <f t="shared" si="0"/>
        <v>0.11976047904191617</v>
      </c>
      <c r="E45" s="1">
        <f t="shared" si="1"/>
        <v>0.12</v>
      </c>
      <c r="F45" s="4">
        <f>(D45-D$4)^2</f>
        <v>0.0009488899091950473</v>
      </c>
      <c r="G45" s="20">
        <f>B45*(D45-D$6)^2</f>
        <v>0.3221686205218513</v>
      </c>
      <c r="I45">
        <f t="shared" si="5"/>
        <v>0.13</v>
      </c>
      <c r="J45">
        <f t="shared" si="2"/>
        <v>8</v>
      </c>
      <c r="K45" s="1">
        <f t="shared" si="3"/>
        <v>5.151190886206708</v>
      </c>
      <c r="L45" s="22">
        <f>NORMDIST($I45,$D$6,$K$10,FALSE)</f>
        <v>5.850144259397335</v>
      </c>
      <c r="M45" s="1">
        <f t="shared" si="4"/>
        <v>4.166339122582326</v>
      </c>
    </row>
    <row r="46" spans="1:13" ht="12.75">
      <c r="A46" t="s">
        <v>46</v>
      </c>
      <c r="B46">
        <v>440</v>
      </c>
      <c r="C46">
        <v>49</v>
      </c>
      <c r="D46" s="4">
        <f t="shared" si="0"/>
        <v>0.11136363636363636</v>
      </c>
      <c r="E46" s="1">
        <f t="shared" si="1"/>
        <v>0.11</v>
      </c>
      <c r="F46" s="4">
        <f>(D46-D$4)^2</f>
        <v>0.0005020832402284364</v>
      </c>
      <c r="G46" s="20">
        <f>B46*(D46-D$6)^2</f>
        <v>0.2259450690561213</v>
      </c>
      <c r="I46">
        <f t="shared" si="5"/>
        <v>0.14</v>
      </c>
      <c r="J46">
        <f t="shared" si="2"/>
        <v>5</v>
      </c>
      <c r="K46" s="1">
        <f t="shared" si="3"/>
        <v>3.076408446281774</v>
      </c>
      <c r="L46" s="22">
        <f>NORMDIST($I46,$D$6,$K$10,FALSE)</f>
        <v>4.362355429731305</v>
      </c>
      <c r="M46" s="1">
        <f t="shared" si="4"/>
        <v>2.520132424444005</v>
      </c>
    </row>
    <row r="47" spans="1:13" ht="12.75">
      <c r="A47" t="s">
        <v>47</v>
      </c>
      <c r="B47">
        <v>400</v>
      </c>
      <c r="C47">
        <v>53</v>
      </c>
      <c r="D47" s="4">
        <f t="shared" si="0"/>
        <v>0.1325</v>
      </c>
      <c r="E47" s="1">
        <f t="shared" si="1"/>
        <v>0.13</v>
      </c>
      <c r="F47" s="4">
        <f>(D47-D$4)^2</f>
        <v>0.0018960431552913508</v>
      </c>
      <c r="G47" s="20">
        <f>B47*(D47-D$6)^2</f>
        <v>0.7672763572327295</v>
      </c>
      <c r="I47">
        <f t="shared" si="5"/>
        <v>0.15</v>
      </c>
      <c r="J47">
        <f t="shared" si="2"/>
        <v>2</v>
      </c>
      <c r="K47" s="1">
        <f t="shared" si="3"/>
        <v>1.6437156737043659</v>
      </c>
      <c r="L47" s="22">
        <f>NORMDIST($I47,$D$6,$K$10,FALSE)</f>
        <v>3.053147576043938</v>
      </c>
      <c r="M47" s="1">
        <f t="shared" si="4"/>
        <v>1.4063974899209424</v>
      </c>
    </row>
    <row r="48" spans="1:13" ht="12.75">
      <c r="A48" t="s">
        <v>48</v>
      </c>
      <c r="B48">
        <v>344</v>
      </c>
      <c r="C48">
        <v>36</v>
      </c>
      <c r="D48" s="4">
        <f t="shared" si="0"/>
        <v>0.10465116279069768</v>
      </c>
      <c r="E48" s="1">
        <f t="shared" si="1"/>
        <v>0.1</v>
      </c>
      <c r="F48" s="4">
        <f>(D48-D$4)^2</f>
        <v>0.00024632487776390797</v>
      </c>
      <c r="G48" s="20">
        <f>B48*(D48-D$6)^2</f>
        <v>0.0874960144832162</v>
      </c>
      <c r="I48">
        <f t="shared" si="5"/>
        <v>0.16</v>
      </c>
      <c r="J48">
        <f t="shared" si="2"/>
        <v>2</v>
      </c>
      <c r="K48" s="1">
        <f t="shared" si="3"/>
        <v>0.7856981811800974</v>
      </c>
      <c r="L48" s="22">
        <f>NORMDIST($I48,$D$6,$K$10,FALSE)</f>
        <v>2.0056115556918273</v>
      </c>
      <c r="M48" s="1">
        <f t="shared" si="4"/>
        <v>0.727251380006007</v>
      </c>
    </row>
    <row r="49" spans="1:13" ht="12.75">
      <c r="A49" t="s">
        <v>49</v>
      </c>
      <c r="B49">
        <v>289</v>
      </c>
      <c r="C49">
        <v>32</v>
      </c>
      <c r="D49" s="4">
        <f t="shared" si="0"/>
        <v>0.11072664359861592</v>
      </c>
      <c r="E49" s="1">
        <f t="shared" si="1"/>
        <v>0.11</v>
      </c>
      <c r="F49" s="4">
        <f>(D49-D$4)^2</f>
        <v>0.0004739425335785472</v>
      </c>
      <c r="G49" s="20">
        <f>B49*(D49-D$6)^2</f>
        <v>0.14017880221002196</v>
      </c>
      <c r="I49">
        <f t="shared" si="5"/>
        <v>0.17</v>
      </c>
      <c r="J49">
        <f t="shared" si="2"/>
        <v>1</v>
      </c>
      <c r="K49" s="1">
        <f t="shared" si="3"/>
        <v>0.3359937115428553</v>
      </c>
      <c r="L49" s="22">
        <f>NORMDIST($I49,$D$6,$K$10,FALSE)</f>
        <v>1.2365683512537837</v>
      </c>
      <c r="M49" s="1">
        <f t="shared" si="4"/>
        <v>0.3497779652737711</v>
      </c>
    </row>
    <row r="50" spans="1:13" ht="12.75">
      <c r="A50" t="s">
        <v>50</v>
      </c>
      <c r="B50">
        <v>302</v>
      </c>
      <c r="C50">
        <v>9</v>
      </c>
      <c r="D50" s="4">
        <f t="shared" si="0"/>
        <v>0.029801324503311258</v>
      </c>
      <c r="E50" s="1">
        <f t="shared" si="1"/>
        <v>0.03</v>
      </c>
      <c r="F50" s="4">
        <f>(D50-D$4)^2</f>
        <v>0.003499325600259906</v>
      </c>
      <c r="G50" s="20">
        <f>B50*(D50-D$6)^2</f>
        <v>1.0477554698269946</v>
      </c>
      <c r="I50">
        <f t="shared" si="5"/>
        <v>0.18</v>
      </c>
      <c r="J50">
        <f t="shared" si="2"/>
        <v>0</v>
      </c>
      <c r="K50" s="1">
        <f t="shared" si="3"/>
        <v>0.12854432280178468</v>
      </c>
      <c r="L50" s="22">
        <f>NORMDIST($I50,$D$6,$K$10,FALSE)</f>
        <v>0.7155857902360075</v>
      </c>
      <c r="M50" s="1">
        <f t="shared" si="4"/>
        <v>0.15699129165753575</v>
      </c>
    </row>
    <row r="51" spans="1:13" ht="12.75">
      <c r="A51" t="s">
        <v>51</v>
      </c>
      <c r="B51">
        <v>373</v>
      </c>
      <c r="C51">
        <v>32</v>
      </c>
      <c r="D51" s="4">
        <f t="shared" si="0"/>
        <v>0.08579088471849866</v>
      </c>
      <c r="E51" s="1">
        <f t="shared" si="1"/>
        <v>0.09</v>
      </c>
      <c r="F51" s="4">
        <f>(D51-D$4)^2</f>
        <v>1.0020628443398123E-05</v>
      </c>
      <c r="G51" s="20">
        <f>B51*(D51-D$6)^2</f>
        <v>0.003162855576751803</v>
      </c>
      <c r="I51">
        <f t="shared" si="5"/>
        <v>0.19</v>
      </c>
      <c r="J51">
        <f t="shared" si="2"/>
        <v>1</v>
      </c>
      <c r="K51" s="1">
        <f t="shared" si="3"/>
        <v>0.04399679106949116</v>
      </c>
      <c r="L51" s="22">
        <f>NORMDIST($I51,$D$6,$K$10,FALSE)</f>
        <v>0.3886669087654775</v>
      </c>
      <c r="M51" s="1">
        <f t="shared" si="4"/>
        <v>0.06594977867948734</v>
      </c>
    </row>
    <row r="52" spans="1:13" ht="12.75">
      <c r="A52" t="s">
        <v>52</v>
      </c>
      <c r="B52">
        <v>332</v>
      </c>
      <c r="C52">
        <v>35</v>
      </c>
      <c r="D52" s="4">
        <f t="shared" si="0"/>
        <v>0.10542168674698796</v>
      </c>
      <c r="E52" s="1">
        <f t="shared" si="1"/>
        <v>0.11</v>
      </c>
      <c r="F52" s="4">
        <f>(D52-D$4)^2</f>
        <v>0.0002711049319386696</v>
      </c>
      <c r="G52" s="20">
        <f>B52*(D52-D$6)^2</f>
        <v>0.09280054378694981</v>
      </c>
      <c r="I52">
        <f t="shared" si="5"/>
        <v>0.2</v>
      </c>
      <c r="J52">
        <f t="shared" si="2"/>
        <v>0</v>
      </c>
      <c r="K52" s="1">
        <f t="shared" si="3"/>
        <v>0.01347210483320035</v>
      </c>
      <c r="L52" s="22">
        <f>NORMDIST($I52,$D$6,$K$10,FALSE)</f>
        <v>0.1981370541542666</v>
      </c>
      <c r="M52" s="1">
        <f t="shared" si="4"/>
        <v>0.025998356459015264</v>
      </c>
    </row>
    <row r="53" spans="1:14" ht="12.75">
      <c r="A53" t="s">
        <v>53</v>
      </c>
      <c r="B53">
        <v>335</v>
      </c>
      <c r="C53">
        <v>26</v>
      </c>
      <c r="D53" s="4">
        <f t="shared" si="0"/>
        <v>0.07761194029850746</v>
      </c>
      <c r="E53" s="1">
        <f t="shared" si="1"/>
        <v>0.08</v>
      </c>
      <c r="F53" s="4">
        <f>(D53-D$4)^2</f>
        <v>0.000128697272826508</v>
      </c>
      <c r="G53" s="20">
        <f>B53*(D53-D$6)^2</f>
        <v>0.041207726901575134</v>
      </c>
      <c r="I53" s="2"/>
      <c r="L53" s="1"/>
      <c r="M53" s="1"/>
      <c r="N53" s="1"/>
    </row>
    <row r="54" spans="1:14" ht="12.75">
      <c r="A54" t="s">
        <v>54</v>
      </c>
      <c r="B54">
        <v>305</v>
      </c>
      <c r="C54">
        <v>34</v>
      </c>
      <c r="D54" s="4">
        <f t="shared" si="0"/>
        <v>0.11147540983606558</v>
      </c>
      <c r="E54" s="1">
        <f t="shared" si="1"/>
        <v>0.11</v>
      </c>
      <c r="F54" s="4">
        <f>(D54-D$4)^2</f>
        <v>0.000507104797774986</v>
      </c>
      <c r="G54" s="20">
        <f>B54*(D54-D$6)^2</f>
        <v>0.158169878276715</v>
      </c>
      <c r="I54" s="15" t="s">
        <v>123</v>
      </c>
      <c r="L54" s="1"/>
      <c r="M54" s="1"/>
      <c r="N54" s="1"/>
    </row>
    <row r="55" spans="1:14" ht="12.75">
      <c r="A55" t="s">
        <v>55</v>
      </c>
      <c r="B55">
        <v>358</v>
      </c>
      <c r="C55">
        <v>50</v>
      </c>
      <c r="D55" s="4">
        <f t="shared" si="0"/>
        <v>0.13966480446927373</v>
      </c>
      <c r="E55" s="1">
        <f t="shared" si="1"/>
        <v>0.14</v>
      </c>
      <c r="F55" s="4">
        <f>(D55-D$4)^2</f>
        <v>0.00257134001800413</v>
      </c>
      <c r="G55" s="20">
        <f>B55*(D55-D$6)^2</f>
        <v>0.9297694746027678</v>
      </c>
      <c r="I55" s="2"/>
      <c r="L55" s="1"/>
      <c r="M55" s="1"/>
      <c r="N55" s="1"/>
    </row>
    <row r="56" spans="1:14" ht="12.75">
      <c r="A56" t="s">
        <v>56</v>
      </c>
      <c r="B56">
        <v>446</v>
      </c>
      <c r="C56">
        <v>16</v>
      </c>
      <c r="D56" s="4">
        <f t="shared" si="0"/>
        <v>0.03587443946188341</v>
      </c>
      <c r="E56" s="1">
        <f t="shared" si="1"/>
        <v>0.04</v>
      </c>
      <c r="F56" s="4">
        <f>(D56-D$4)^2</f>
        <v>0.0028176969064446725</v>
      </c>
      <c r="G56" s="20">
        <f>B56*(D56-D$6)^2</f>
        <v>1.244714774982057</v>
      </c>
      <c r="I56" s="2"/>
      <c r="L56" s="1"/>
      <c r="M56" s="1"/>
      <c r="N56" s="1"/>
    </row>
    <row r="57" spans="1:14" ht="12.75">
      <c r="A57" t="s">
        <v>57</v>
      </c>
      <c r="B57">
        <v>305</v>
      </c>
      <c r="C57">
        <v>44</v>
      </c>
      <c r="D57" s="4">
        <f t="shared" si="0"/>
        <v>0.14426229508196722</v>
      </c>
      <c r="E57" s="1">
        <f t="shared" si="1"/>
        <v>0.14</v>
      </c>
      <c r="F57" s="4">
        <f>(D57-D$4)^2</f>
        <v>0.0030587395595714573</v>
      </c>
      <c r="G57" s="20">
        <f>B57*(D57-D$6)^2</f>
        <v>0.9414900518850674</v>
      </c>
      <c r="I57" s="2"/>
      <c r="L57" s="1"/>
      <c r="M57" s="1"/>
      <c r="N57" s="1"/>
    </row>
    <row r="58" spans="1:14" ht="12.75">
      <c r="A58" t="s">
        <v>58</v>
      </c>
      <c r="B58">
        <v>334</v>
      </c>
      <c r="C58">
        <v>28</v>
      </c>
      <c r="D58" s="4">
        <f t="shared" si="0"/>
        <v>0.08383233532934131</v>
      </c>
      <c r="E58" s="1">
        <f t="shared" si="1"/>
        <v>0.08</v>
      </c>
      <c r="F58" s="4">
        <f>(D58-D$4)^2</f>
        <v>2.6256267709405443E-05</v>
      </c>
      <c r="G58" s="20">
        <f>B58*(D58-D$6)^2</f>
        <v>0.007923098753132341</v>
      </c>
      <c r="I58" s="2" t="s">
        <v>128</v>
      </c>
      <c r="L58" s="1"/>
      <c r="M58" s="1"/>
      <c r="N58" s="1"/>
    </row>
    <row r="59" spans="1:14" ht="12.75">
      <c r="A59" t="s">
        <v>59</v>
      </c>
      <c r="B59">
        <v>339</v>
      </c>
      <c r="C59">
        <v>19</v>
      </c>
      <c r="D59" s="4">
        <f t="shared" si="0"/>
        <v>0.05604719764011799</v>
      </c>
      <c r="E59" s="1">
        <f t="shared" si="1"/>
        <v>0.06</v>
      </c>
      <c r="F59" s="4">
        <f>(D59-D$4)^2</f>
        <v>0.0010830170704539646</v>
      </c>
      <c r="G59" s="20">
        <f>B59*(D59-D$6)^2</f>
        <v>0.361506625180648</v>
      </c>
      <c r="I59" s="2"/>
      <c r="L59" s="1"/>
      <c r="M59" s="1"/>
      <c r="N59" s="1"/>
    </row>
    <row r="60" spans="1:14" ht="12.75">
      <c r="A60" t="s">
        <v>60</v>
      </c>
      <c r="B60">
        <v>367</v>
      </c>
      <c r="C60">
        <v>12</v>
      </c>
      <c r="D60" s="4">
        <f t="shared" si="0"/>
        <v>0.0326975476839237</v>
      </c>
      <c r="E60" s="1">
        <f t="shared" si="1"/>
        <v>0.03</v>
      </c>
      <c r="F60" s="4">
        <f>(D60-D$4)^2</f>
        <v>0.003165060977750408</v>
      </c>
      <c r="G60" s="20">
        <f>B60*(D60-D$6)^2</f>
        <v>1.1511297009693677</v>
      </c>
      <c r="I60" s="2"/>
      <c r="L60" s="1"/>
      <c r="M60" s="1"/>
      <c r="N60" s="1"/>
    </row>
    <row r="61" spans="1:14" ht="12.75">
      <c r="A61" t="s">
        <v>61</v>
      </c>
      <c r="B61">
        <v>314</v>
      </c>
      <c r="C61">
        <v>40</v>
      </c>
      <c r="D61" s="4">
        <f t="shared" si="0"/>
        <v>0.12738853503184713</v>
      </c>
      <c r="E61" s="1">
        <f t="shared" si="1"/>
        <v>0.13</v>
      </c>
      <c r="F61" s="4">
        <f>(D61-D$4)^2</f>
        <v>0.0014770272858343001</v>
      </c>
      <c r="G61" s="20">
        <f>B61*(D61-D$6)^2</f>
        <v>0.46992697023087987</v>
      </c>
      <c r="I61" s="2"/>
      <c r="L61" s="1"/>
      <c r="M61" s="1"/>
      <c r="N61" s="1"/>
    </row>
    <row r="62" spans="1:14" ht="12.75">
      <c r="A62" t="s">
        <v>62</v>
      </c>
      <c r="B62">
        <v>276</v>
      </c>
      <c r="C62">
        <v>11</v>
      </c>
      <c r="D62" s="4">
        <f t="shared" si="0"/>
        <v>0.03985507246376811</v>
      </c>
      <c r="E62" s="1">
        <f t="shared" si="1"/>
        <v>0.04</v>
      </c>
      <c r="F62" s="4">
        <f>(D62-D$4)^2</f>
        <v>0.0024109425598272476</v>
      </c>
      <c r="G62" s="20">
        <f>B62*(D62-D$6)^2</f>
        <v>0.6585649144295744</v>
      </c>
      <c r="N62" s="1"/>
    </row>
    <row r="63" spans="1:14" ht="12.75">
      <c r="A63" t="s">
        <v>63</v>
      </c>
      <c r="B63">
        <v>344</v>
      </c>
      <c r="C63">
        <v>24</v>
      </c>
      <c r="D63" s="4">
        <f t="shared" si="0"/>
        <v>0.06976744186046512</v>
      </c>
      <c r="E63" s="1">
        <f t="shared" si="1"/>
        <v>0.07</v>
      </c>
      <c r="F63" s="4">
        <f>(D63-D$4)^2</f>
        <v>0.0003682169719061518</v>
      </c>
      <c r="G63" s="20">
        <f>B63*(D63-D$6)^2</f>
        <v>0.12334100935563354</v>
      </c>
      <c r="N63" s="1"/>
    </row>
    <row r="64" spans="1:14" ht="12.75">
      <c r="A64" t="s">
        <v>64</v>
      </c>
      <c r="B64">
        <v>297</v>
      </c>
      <c r="C64">
        <v>25</v>
      </c>
      <c r="D64" s="4">
        <f t="shared" si="0"/>
        <v>0.08417508417508418</v>
      </c>
      <c r="E64" s="1">
        <f t="shared" si="1"/>
        <v>0.08</v>
      </c>
      <c r="F64" s="4">
        <f>(D64-D$4)^2</f>
        <v>2.2861194662774266E-05</v>
      </c>
      <c r="G64" s="20">
        <f>B64*(D64-D$6)^2</f>
        <v>0.006088680287083965</v>
      </c>
      <c r="I64" s="2"/>
      <c r="L64" s="1"/>
      <c r="M64" s="1"/>
      <c r="N64" s="1"/>
    </row>
    <row r="65" spans="1:12" ht="12.75">
      <c r="A65" t="s">
        <v>65</v>
      </c>
      <c r="B65">
        <v>338</v>
      </c>
      <c r="C65">
        <v>54</v>
      </c>
      <c r="D65" s="4">
        <f t="shared" si="0"/>
        <v>0.15976331360946747</v>
      </c>
      <c r="E65" s="1">
        <f t="shared" si="1"/>
        <v>0.16</v>
      </c>
      <c r="F65" s="4">
        <f>(D65-D$4)^2</f>
        <v>0.005013615851016742</v>
      </c>
      <c r="G65" s="20">
        <f>B65*(D65-D$6)^2</f>
        <v>1.7067615459333236</v>
      </c>
      <c r="I65" s="2"/>
      <c r="J65" s="4"/>
      <c r="K65" s="2"/>
      <c r="L65" s="1"/>
    </row>
    <row r="66" spans="1:12" ht="12.75">
      <c r="A66" t="s">
        <v>66</v>
      </c>
      <c r="B66">
        <v>321</v>
      </c>
      <c r="C66">
        <v>14</v>
      </c>
      <c r="D66" s="4">
        <f t="shared" si="0"/>
        <v>0.04361370716510903</v>
      </c>
      <c r="E66" s="1">
        <f t="shared" si="1"/>
        <v>0.04</v>
      </c>
      <c r="F66" s="4">
        <f>(D66-D$4)^2</f>
        <v>0.0020559618195782185</v>
      </c>
      <c r="G66" s="20">
        <f>B66*(D66-D$6)^2</f>
        <v>0.6526027072165315</v>
      </c>
      <c r="I66" s="2"/>
      <c r="J66" s="4"/>
      <c r="K66" s="2"/>
      <c r="L66" s="1"/>
    </row>
    <row r="67" spans="1:12" ht="12.75">
      <c r="A67" t="s">
        <v>67</v>
      </c>
      <c r="B67">
        <v>321</v>
      </c>
      <c r="C67">
        <v>31</v>
      </c>
      <c r="D67" s="4">
        <f aca="true" t="shared" si="6" ref="D67:D96">C67/B67</f>
        <v>0.09657320872274143</v>
      </c>
      <c r="E67" s="1">
        <f t="shared" si="1"/>
        <v>0.1</v>
      </c>
      <c r="F67" s="4">
        <f>(D67-D$4)^2</f>
        <v>5.801543477563346E-05</v>
      </c>
      <c r="G67" s="20">
        <f>B67*(D67-D$6)^2</f>
        <v>0.019883588837630608</v>
      </c>
      <c r="I67" s="2"/>
      <c r="J67" s="4"/>
      <c r="K67" s="2"/>
      <c r="L67" s="1"/>
    </row>
    <row r="68" spans="1:12" ht="12.75">
      <c r="A68" t="s">
        <v>68</v>
      </c>
      <c r="B68">
        <v>392</v>
      </c>
      <c r="C68">
        <v>10</v>
      </c>
      <c r="D68" s="4">
        <f t="shared" si="6"/>
        <v>0.025510204081632654</v>
      </c>
      <c r="E68" s="1">
        <f t="shared" si="1"/>
        <v>0.03</v>
      </c>
      <c r="F68" s="4">
        <f>(D68-D$4)^2</f>
        <v>0.00402542261149398</v>
      </c>
      <c r="G68" s="20">
        <f>B68*(D68-D$6)^2</f>
        <v>1.5653774070532676</v>
      </c>
      <c r="I68" s="2"/>
      <c r="J68" s="4"/>
      <c r="K68" s="2"/>
      <c r="L68" s="1"/>
    </row>
    <row r="69" spans="1:12" ht="12.75">
      <c r="A69" t="s">
        <v>69</v>
      </c>
      <c r="B69">
        <v>286</v>
      </c>
      <c r="C69">
        <v>25</v>
      </c>
      <c r="D69" s="4">
        <f t="shared" si="6"/>
        <v>0.08741258741258741</v>
      </c>
      <c r="E69" s="1">
        <f t="shared" si="1"/>
        <v>0.09</v>
      </c>
      <c r="F69" s="4">
        <f>(D69-D$4)^2</f>
        <v>2.3834262881017625E-06</v>
      </c>
      <c r="G69" s="20">
        <f>B69*(D69-D$6)^2</f>
        <v>0.00047612178614940537</v>
      </c>
      <c r="I69" s="2"/>
      <c r="J69" s="4"/>
      <c r="K69" s="2"/>
      <c r="L69" s="1"/>
    </row>
    <row r="70" spans="1:12" ht="12.75">
      <c r="A70" t="s">
        <v>70</v>
      </c>
      <c r="B70">
        <v>341</v>
      </c>
      <c r="C70">
        <v>11</v>
      </c>
      <c r="D70" s="4">
        <f t="shared" si="6"/>
        <v>0.03225806451612903</v>
      </c>
      <c r="E70" s="1">
        <f t="shared" si="1"/>
        <v>0.03</v>
      </c>
      <c r="F70" s="4">
        <f>(D70-D$4)^2</f>
        <v>0.0032147037801074385</v>
      </c>
      <c r="G70" s="20">
        <f>B70*(D70-D$6)^2</f>
        <v>1.086430469142227</v>
      </c>
      <c r="I70" s="2"/>
      <c r="J70" s="4"/>
      <c r="K70" s="2"/>
      <c r="L70" s="1"/>
    </row>
    <row r="71" spans="1:12" ht="12.75">
      <c r="A71" t="s">
        <v>71</v>
      </c>
      <c r="B71">
        <v>296</v>
      </c>
      <c r="C71">
        <v>28</v>
      </c>
      <c r="D71" s="4">
        <f t="shared" si="6"/>
        <v>0.0945945945945946</v>
      </c>
      <c r="E71" s="1">
        <f aca="true" t="shared" si="7" ref="E71:E96">ROUND(D71,2)</f>
        <v>0.09</v>
      </c>
      <c r="F71" s="4">
        <f>(D71-D$4)^2</f>
        <v>3.1788986354210136E-05</v>
      </c>
      <c r="G71" s="20">
        <f>B71*(D71-D$6)^2</f>
        <v>0.010274967392625052</v>
      </c>
      <c r="I71" s="2"/>
      <c r="J71" s="4"/>
      <c r="K71" s="2"/>
      <c r="L71" s="1"/>
    </row>
    <row r="72" spans="1:12" ht="12.75">
      <c r="A72" t="s">
        <v>72</v>
      </c>
      <c r="B72">
        <v>289</v>
      </c>
      <c r="C72">
        <v>15</v>
      </c>
      <c r="D72" s="4">
        <f t="shared" si="6"/>
        <v>0.05190311418685121</v>
      </c>
      <c r="E72" s="1">
        <f t="shared" si="7"/>
        <v>0.05</v>
      </c>
      <c r="F72" s="4">
        <f>(D72-D$4)^2</f>
        <v>0.001372947645212272</v>
      </c>
      <c r="G72" s="20">
        <f>B72*(D72-D$6)^2</f>
        <v>0.39136960832943957</v>
      </c>
      <c r="I72" s="2"/>
      <c r="J72" s="4"/>
      <c r="K72" s="2"/>
      <c r="L72" s="1"/>
    </row>
    <row r="73" spans="1:12" ht="12.75">
      <c r="A73" t="s">
        <v>73</v>
      </c>
      <c r="B73">
        <v>300</v>
      </c>
      <c r="C73">
        <v>33</v>
      </c>
      <c r="D73" s="4">
        <f t="shared" si="6"/>
        <v>0.11</v>
      </c>
      <c r="E73" s="1">
        <f t="shared" si="7"/>
        <v>0.11</v>
      </c>
      <c r="F73" s="4">
        <f>(D73-D$4)^2</f>
        <v>0.0004428321606642604</v>
      </c>
      <c r="G73" s="20">
        <f>B73*(D73-D$6)^2</f>
        <v>0.13607065893563053</v>
      </c>
      <c r="I73" s="2"/>
      <c r="J73" s="4"/>
      <c r="K73" s="2"/>
      <c r="L73" s="1"/>
    </row>
    <row r="74" spans="1:12" ht="12.75">
      <c r="A74" t="s">
        <v>74</v>
      </c>
      <c r="B74">
        <v>328</v>
      </c>
      <c r="C74">
        <v>37</v>
      </c>
      <c r="D74" s="4">
        <f t="shared" si="6"/>
        <v>0.11280487804878049</v>
      </c>
      <c r="E74" s="1">
        <f t="shared" si="7"/>
        <v>0.11</v>
      </c>
      <c r="F74" s="4">
        <f>(D74-D$4)^2</f>
        <v>0.000568748839616385</v>
      </c>
      <c r="G74" s="20">
        <f>B74*(D74-D$6)^2</f>
        <v>0.19053784235521237</v>
      </c>
      <c r="I74" s="2"/>
      <c r="J74" s="4"/>
      <c r="K74" s="2"/>
      <c r="L74" s="1"/>
    </row>
    <row r="75" spans="1:12" ht="12.75">
      <c r="A75" t="s">
        <v>75</v>
      </c>
      <c r="B75">
        <v>340</v>
      </c>
      <c r="C75">
        <v>45</v>
      </c>
      <c r="D75" s="4">
        <f t="shared" si="6"/>
        <v>0.1323529411764706</v>
      </c>
      <c r="E75" s="1">
        <f t="shared" si="7"/>
        <v>0.13</v>
      </c>
      <c r="F75" s="4">
        <f>(D75-D$4)^2</f>
        <v>0.0018832578469835223</v>
      </c>
      <c r="G75" s="20">
        <f>B75*(D75-D$6)^2</f>
        <v>0.6478125409668563</v>
      </c>
      <c r="I75" s="2"/>
      <c r="J75" s="4"/>
      <c r="K75" s="2"/>
      <c r="L75" s="1"/>
    </row>
    <row r="76" spans="1:12" ht="12.75">
      <c r="A76" t="s">
        <v>76</v>
      </c>
      <c r="B76">
        <v>304</v>
      </c>
      <c r="C76">
        <v>58</v>
      </c>
      <c r="D76" s="4">
        <f t="shared" si="6"/>
        <v>0.19078947368421054</v>
      </c>
      <c r="E76" s="1">
        <f t="shared" si="7"/>
        <v>0.19</v>
      </c>
      <c r="F76" s="4">
        <f>(D76-D$4)^2</f>
        <v>0.010369970345742635</v>
      </c>
      <c r="G76" s="20">
        <f>B76*(D76-D$6)^2</f>
        <v>3.1681907216675445</v>
      </c>
      <c r="I76" s="2"/>
      <c r="J76" s="4"/>
      <c r="K76" s="2"/>
      <c r="L76" s="1"/>
    </row>
    <row r="77" spans="1:12" ht="12.75">
      <c r="A77" t="s">
        <v>77</v>
      </c>
      <c r="B77">
        <v>330</v>
      </c>
      <c r="C77">
        <v>28</v>
      </c>
      <c r="D77" s="4">
        <f t="shared" si="6"/>
        <v>0.08484848484848485</v>
      </c>
      <c r="E77" s="1">
        <f t="shared" si="7"/>
        <v>0.08</v>
      </c>
      <c r="F77" s="4">
        <f>(D77-D$4)^2</f>
        <v>1.6875150447507324E-05</v>
      </c>
      <c r="G77" s="20">
        <f>B77*(D77-D$6)^2</f>
        <v>0.0049025073115091765</v>
      </c>
      <c r="I77" s="2"/>
      <c r="J77" s="4"/>
      <c r="K77" s="2"/>
      <c r="L77" s="1"/>
    </row>
    <row r="78" spans="1:12" ht="12.75">
      <c r="A78" t="s">
        <v>78</v>
      </c>
      <c r="B78">
        <v>316</v>
      </c>
      <c r="C78">
        <v>22</v>
      </c>
      <c r="D78" s="4">
        <f t="shared" si="6"/>
        <v>0.06962025316455696</v>
      </c>
      <c r="E78" s="1">
        <f t="shared" si="7"/>
        <v>0.07</v>
      </c>
      <c r="F78" s="4">
        <f>(D78-D$4)^2</f>
        <v>0.00037388743844401156</v>
      </c>
      <c r="G78" s="20">
        <f>B78*(D78-D$6)^2</f>
        <v>0.11506990359562505</v>
      </c>
      <c r="I78" s="2"/>
      <c r="J78" s="4"/>
      <c r="K78" s="2"/>
      <c r="L78" s="1"/>
    </row>
    <row r="79" spans="1:12" ht="12.75">
      <c r="A79" t="s">
        <v>79</v>
      </c>
      <c r="B79">
        <v>287</v>
      </c>
      <c r="C79">
        <v>41</v>
      </c>
      <c r="D79" s="4">
        <f t="shared" si="6"/>
        <v>0.14285714285714285</v>
      </c>
      <c r="E79" s="1">
        <f t="shared" si="7"/>
        <v>0.14</v>
      </c>
      <c r="F79" s="4">
        <f>(D79-D$4)^2</f>
        <v>0.0029052876720924814</v>
      </c>
      <c r="G79" s="20">
        <f>B79*(D79-D$6)^2</f>
        <v>0.8416814871935703</v>
      </c>
      <c r="I79" s="2"/>
      <c r="J79" s="4"/>
      <c r="K79" s="2"/>
      <c r="L79" s="1"/>
    </row>
    <row r="80" spans="1:12" ht="12.75">
      <c r="A80" t="s">
        <v>80</v>
      </c>
      <c r="B80">
        <v>304</v>
      </c>
      <c r="C80">
        <v>51</v>
      </c>
      <c r="D80" s="4">
        <f t="shared" si="6"/>
        <v>0.16776315789473684</v>
      </c>
      <c r="E80" s="1">
        <f t="shared" si="7"/>
        <v>0.17</v>
      </c>
      <c r="F80" s="4">
        <f>(D80-D$4)^2</f>
        <v>0.006210501568538853</v>
      </c>
      <c r="G80" s="20">
        <f>B80*(D80-D$6)^2</f>
        <v>1.9001621135152948</v>
      </c>
      <c r="I80" s="2"/>
      <c r="J80" s="4"/>
      <c r="K80" s="2"/>
      <c r="L80" s="1"/>
    </row>
    <row r="81" spans="1:12" ht="12.75">
      <c r="A81" t="s">
        <v>81</v>
      </c>
      <c r="B81">
        <v>360</v>
      </c>
      <c r="C81">
        <v>17</v>
      </c>
      <c r="D81" s="4">
        <f t="shared" si="6"/>
        <v>0.04722222222222222</v>
      </c>
      <c r="E81" s="1">
        <f t="shared" si="7"/>
        <v>0.05</v>
      </c>
      <c r="F81" s="4">
        <f>(D81-D$4)^2</f>
        <v>0.0017417434596059603</v>
      </c>
      <c r="G81" s="20">
        <f>B81*(D81-D$6)^2</f>
        <v>0.6194311072931996</v>
      </c>
      <c r="I81" s="2"/>
      <c r="J81" s="4"/>
      <c r="K81" s="2"/>
      <c r="L81" s="1"/>
    </row>
    <row r="82" spans="1:12" ht="12.75">
      <c r="A82" t="s">
        <v>82</v>
      </c>
      <c r="B82">
        <v>345</v>
      </c>
      <c r="C82">
        <v>9</v>
      </c>
      <c r="D82" s="4">
        <f t="shared" si="6"/>
        <v>0.02608695652173913</v>
      </c>
      <c r="E82" s="1">
        <f t="shared" si="7"/>
        <v>0.03</v>
      </c>
      <c r="F82" s="4">
        <f>(D82-D$4)^2</f>
        <v>0.003952569732477197</v>
      </c>
      <c r="G82" s="20">
        <f>B82*(D82-D$6)^2</f>
        <v>1.3526585212524969</v>
      </c>
      <c r="I82" s="2"/>
      <c r="J82" s="4"/>
      <c r="K82" s="2"/>
      <c r="L82" s="1"/>
    </row>
    <row r="83" spans="1:12" ht="12.75">
      <c r="A83" t="s">
        <v>83</v>
      </c>
      <c r="B83">
        <v>402</v>
      </c>
      <c r="C83">
        <v>58</v>
      </c>
      <c r="D83" s="4">
        <f t="shared" si="6"/>
        <v>0.14427860696517414</v>
      </c>
      <c r="E83" s="1">
        <f t="shared" si="7"/>
        <v>0.14</v>
      </c>
      <c r="F83" s="4">
        <f>(D83-D$4)^2</f>
        <v>0.003060544111522585</v>
      </c>
      <c r="G83" s="20">
        <f>B83*(D83-D$6)^2</f>
        <v>1.2416435124156624</v>
      </c>
      <c r="I83" s="2"/>
      <c r="J83" s="4"/>
      <c r="K83" s="2"/>
      <c r="L83" s="1"/>
    </row>
    <row r="84" spans="1:12" ht="12.75">
      <c r="A84" t="s">
        <v>84</v>
      </c>
      <c r="B84">
        <v>339</v>
      </c>
      <c r="C84">
        <v>38</v>
      </c>
      <c r="D84" s="4">
        <f t="shared" si="6"/>
        <v>0.11209439528023599</v>
      </c>
      <c r="E84" s="1">
        <f t="shared" si="7"/>
        <v>0.11</v>
      </c>
      <c r="F84" s="4">
        <f>(D84-D$4)^2</f>
        <v>0.0005353657917081153</v>
      </c>
      <c r="G84" s="20">
        <f>B84*(D84-D$6)^2</f>
        <v>0.18548882708061973</v>
      </c>
      <c r="I84" s="2"/>
      <c r="J84" s="4"/>
      <c r="K84" s="2"/>
      <c r="L84" s="1"/>
    </row>
    <row r="85" spans="1:12" ht="12.75">
      <c r="A85" t="s">
        <v>85</v>
      </c>
      <c r="B85">
        <v>341</v>
      </c>
      <c r="C85">
        <v>23</v>
      </c>
      <c r="D85" s="4">
        <f t="shared" si="6"/>
        <v>0.06744868035190615</v>
      </c>
      <c r="E85" s="1">
        <f t="shared" si="7"/>
        <v>0.07</v>
      </c>
      <c r="F85" s="4">
        <f>(D85-D$4)^2</f>
        <v>0.00046258296549610983</v>
      </c>
      <c r="G85" s="20">
        <f>B85*(D85-D$6)^2</f>
        <v>0.1540431568722785</v>
      </c>
      <c r="I85" s="2"/>
      <c r="J85" s="4"/>
      <c r="K85" s="2"/>
      <c r="L85" s="1"/>
    </row>
    <row r="86" spans="1:12" ht="12.75">
      <c r="A86" t="s">
        <v>86</v>
      </c>
      <c r="B86">
        <v>339</v>
      </c>
      <c r="C86">
        <v>28</v>
      </c>
      <c r="D86" s="4">
        <f t="shared" si="6"/>
        <v>0.08259587020648967</v>
      </c>
      <c r="E86" s="1">
        <f t="shared" si="7"/>
        <v>0.08</v>
      </c>
      <c r="F86" s="4">
        <f>(D86-D$4)^2</f>
        <v>4.045662346371381E-05</v>
      </c>
      <c r="G86" s="20">
        <f>B86*(D86-D$6)^2</f>
        <v>0.012643047785338863</v>
      </c>
      <c r="I86" s="2"/>
      <c r="J86" s="4"/>
      <c r="K86" s="2"/>
      <c r="L86" s="1"/>
    </row>
    <row r="87" spans="1:12" ht="12.75">
      <c r="A87" t="s">
        <v>87</v>
      </c>
      <c r="B87">
        <v>297</v>
      </c>
      <c r="C87">
        <v>28</v>
      </c>
      <c r="D87" s="4">
        <f t="shared" si="6"/>
        <v>0.09427609427609428</v>
      </c>
      <c r="E87" s="1">
        <f t="shared" si="7"/>
        <v>0.09</v>
      </c>
      <c r="F87" s="4">
        <f>(D87-D$4)^2</f>
        <v>2.82989094904309E-05</v>
      </c>
      <c r="G87" s="20">
        <f>B87*(D87-D$6)^2</f>
        <v>0.00922515296902662</v>
      </c>
      <c r="I87" s="2"/>
      <c r="J87" s="4"/>
      <c r="K87" s="2"/>
      <c r="L87" s="1"/>
    </row>
    <row r="88" spans="1:12" ht="12.75">
      <c r="A88" t="s">
        <v>88</v>
      </c>
      <c r="B88">
        <v>330</v>
      </c>
      <c r="C88">
        <v>8</v>
      </c>
      <c r="D88" s="4">
        <f t="shared" si="6"/>
        <v>0.024242424242424242</v>
      </c>
      <c r="E88" s="1">
        <f t="shared" si="7"/>
        <v>0.02</v>
      </c>
      <c r="F88" s="4">
        <f>(D88-D$4)^2</f>
        <v>0.004187901549982741</v>
      </c>
      <c r="G88" s="20">
        <f>B88*(D88-D$6)^2</f>
        <v>1.3711980766372787</v>
      </c>
      <c r="I88" s="2"/>
      <c r="J88" s="4"/>
      <c r="K88" s="2"/>
      <c r="L88" s="1"/>
    </row>
    <row r="89" spans="1:12" ht="12.75">
      <c r="A89" t="s">
        <v>89</v>
      </c>
      <c r="B89">
        <v>342</v>
      </c>
      <c r="C89">
        <v>19</v>
      </c>
      <c r="D89" s="4">
        <f t="shared" si="6"/>
        <v>0.05555555555555555</v>
      </c>
      <c r="E89" s="1">
        <f t="shared" si="7"/>
        <v>0.06</v>
      </c>
      <c r="F89" s="4">
        <f>(D89-D$4)^2</f>
        <v>0.0011156179020604382</v>
      </c>
      <c r="G89" s="20">
        <f>B89*(D89-D$6)^2</f>
        <v>0.3757700090571932</v>
      </c>
      <c r="I89" s="2"/>
      <c r="J89" s="4"/>
      <c r="K89" s="2"/>
      <c r="L89" s="1"/>
    </row>
    <row r="90" spans="1:12" ht="12.75">
      <c r="A90" t="s">
        <v>90</v>
      </c>
      <c r="B90">
        <v>413</v>
      </c>
      <c r="C90">
        <v>22</v>
      </c>
      <c r="D90" s="4">
        <f t="shared" si="6"/>
        <v>0.053268765133171914</v>
      </c>
      <c r="E90" s="1">
        <f t="shared" si="7"/>
        <v>0.05</v>
      </c>
      <c r="F90" s="4">
        <f>(D90-D$4)^2</f>
        <v>0.0012736088770277127</v>
      </c>
      <c r="G90" s="20">
        <f>B90*(D90-D$6)^2</f>
        <v>0.5185520328629726</v>
      </c>
      <c r="I90" s="2"/>
      <c r="J90" s="4"/>
      <c r="K90" s="2"/>
      <c r="L90" s="1"/>
    </row>
    <row r="91" spans="1:12" ht="12.75">
      <c r="A91" t="s">
        <v>91</v>
      </c>
      <c r="B91">
        <v>375</v>
      </c>
      <c r="C91">
        <v>52</v>
      </c>
      <c r="D91" s="4">
        <f t="shared" si="6"/>
        <v>0.13866666666666666</v>
      </c>
      <c r="E91" s="1">
        <f t="shared" si="7"/>
        <v>0.14</v>
      </c>
      <c r="F91" s="4">
        <f>(D91-D$4)^2</f>
        <v>0.0024711083908558113</v>
      </c>
      <c r="G91" s="20">
        <f>B91*(D91-D$6)^2</f>
        <v>0.9361438490963306</v>
      </c>
      <c r="I91" s="2"/>
      <c r="J91" s="4"/>
      <c r="K91" s="2"/>
      <c r="L91" s="1"/>
    </row>
    <row r="92" spans="1:12" ht="12.75">
      <c r="A92" t="s">
        <v>92</v>
      </c>
      <c r="B92">
        <v>333</v>
      </c>
      <c r="C92">
        <v>30</v>
      </c>
      <c r="D92" s="4">
        <f t="shared" si="6"/>
        <v>0.09009009009009009</v>
      </c>
      <c r="E92" s="1">
        <f t="shared" si="7"/>
        <v>0.09</v>
      </c>
      <c r="F92" s="4">
        <f>(D92-D$4)^2</f>
        <v>1.2852025639207228E-06</v>
      </c>
      <c r="G92" s="20">
        <f>B92*(D92-D$6)^2</f>
        <v>0.0006408426254724901</v>
      </c>
      <c r="I92" s="2"/>
      <c r="J92" s="4"/>
      <c r="K92" s="2"/>
      <c r="L92" s="1"/>
    </row>
    <row r="93" spans="1:12" ht="12.75">
      <c r="A93" t="s">
        <v>93</v>
      </c>
      <c r="B93">
        <v>348</v>
      </c>
      <c r="C93">
        <v>22</v>
      </c>
      <c r="D93" s="4">
        <f t="shared" si="6"/>
        <v>0.06321839080459771</v>
      </c>
      <c r="E93" s="1">
        <f t="shared" si="7"/>
        <v>0.06</v>
      </c>
      <c r="F93" s="4">
        <f>(D93-D$4)^2</f>
        <v>0.0006624462674007657</v>
      </c>
      <c r="G93" s="20">
        <f>B93*(D93-D$6)^2</f>
        <v>0.2260111554976572</v>
      </c>
      <c r="I93" s="2"/>
      <c r="J93" s="4"/>
      <c r="K93" s="2"/>
      <c r="L93" s="1"/>
    </row>
    <row r="94" spans="1:12" ht="12.75">
      <c r="A94" t="s">
        <v>94</v>
      </c>
      <c r="B94">
        <v>293</v>
      </c>
      <c r="C94">
        <v>14</v>
      </c>
      <c r="D94" s="4">
        <f t="shared" si="6"/>
        <v>0.04778156996587031</v>
      </c>
      <c r="E94" s="1">
        <f t="shared" si="7"/>
        <v>0.05</v>
      </c>
      <c r="F94" s="4">
        <f>(D94-D$4)^2</f>
        <v>0.0016953684681647984</v>
      </c>
      <c r="G94" s="20">
        <f>B94*(D94-D$6)^2</f>
        <v>0.4906433405836951</v>
      </c>
      <c r="I94" s="2"/>
      <c r="J94" s="4"/>
      <c r="K94" s="2"/>
      <c r="L94" s="1"/>
    </row>
    <row r="95" spans="1:12" ht="12.75">
      <c r="A95" t="s">
        <v>95</v>
      </c>
      <c r="B95">
        <v>311</v>
      </c>
      <c r="C95">
        <v>38</v>
      </c>
      <c r="D95" s="4">
        <f t="shared" si="6"/>
        <v>0.12218649517684887</v>
      </c>
      <c r="E95" s="1">
        <f t="shared" si="7"/>
        <v>0.12</v>
      </c>
      <c r="F95" s="4">
        <f>(D95-D$4)^2</f>
        <v>0.001104237740634601</v>
      </c>
      <c r="G95" s="20">
        <f>B95*(D95-D$6)^2</f>
        <v>0.3486791773084154</v>
      </c>
      <c r="I95" s="2"/>
      <c r="J95" s="4"/>
      <c r="K95" s="2"/>
      <c r="L95" s="1"/>
    </row>
    <row r="96" spans="1:12" ht="12.75">
      <c r="A96" t="s">
        <v>96</v>
      </c>
      <c r="B96">
        <v>326</v>
      </c>
      <c r="C96">
        <v>44</v>
      </c>
      <c r="D96" s="4">
        <f t="shared" si="6"/>
        <v>0.13496932515337423</v>
      </c>
      <c r="E96" s="1">
        <f t="shared" si="7"/>
        <v>0.13</v>
      </c>
      <c r="F96" s="4">
        <f>(D96-D$4)^2</f>
        <v>0.0021171872251639196</v>
      </c>
      <c r="G96" s="20">
        <f>B96*(D96-D$6)^2</f>
        <v>0.6978314594095965</v>
      </c>
      <c r="I96" s="2"/>
      <c r="J96" s="4"/>
      <c r="K96" s="2"/>
      <c r="L9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2015-11-14T12:37:04Z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