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780" windowWidth="12570" windowHeight="6810" activeTab="1"/>
  </bookViews>
  <sheets>
    <sheet name="raw data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<sst xmlns="http://schemas.openxmlformats.org/spreadsheetml/2006/main" count="1402" uniqueCount="645">
  <si>
    <t>ICE-GB</t>
  </si>
  <si>
    <t xml:space="preserve"> spoken</t>
  </si>
  <si>
    <t xml:space="preserve">  dialogue</t>
  </si>
  <si>
    <t xml:space="preserve">   private</t>
  </si>
  <si>
    <t xml:space="preserve">    direct conversations</t>
  </si>
  <si>
    <t xml:space="preserve">     S1A-001</t>
  </si>
  <si>
    <t xml:space="preserve">     S1A-002</t>
  </si>
  <si>
    <t xml:space="preserve">     S1A-003</t>
  </si>
  <si>
    <t xml:space="preserve">     S1A-004</t>
  </si>
  <si>
    <t xml:space="preserve">     S1A-005</t>
  </si>
  <si>
    <t xml:space="preserve">     S1A-006</t>
  </si>
  <si>
    <t xml:space="preserve">     S1A-007</t>
  </si>
  <si>
    <t xml:space="preserve">     S1A-008</t>
  </si>
  <si>
    <t xml:space="preserve">     S1A-009</t>
  </si>
  <si>
    <t xml:space="preserve">     S1A-010</t>
  </si>
  <si>
    <t xml:space="preserve">     S1A-011</t>
  </si>
  <si>
    <t xml:space="preserve">     S1A-012</t>
  </si>
  <si>
    <t xml:space="preserve">     S1A-013</t>
  </si>
  <si>
    <t xml:space="preserve">     S1A-014</t>
  </si>
  <si>
    <t xml:space="preserve">     S1A-015</t>
  </si>
  <si>
    <t xml:space="preserve">     S1A-016</t>
  </si>
  <si>
    <t xml:space="preserve">     S1A-017</t>
  </si>
  <si>
    <t xml:space="preserve">     S1A-018</t>
  </si>
  <si>
    <t xml:space="preserve">     S1A-019</t>
  </si>
  <si>
    <t xml:space="preserve">     S1A-020</t>
  </si>
  <si>
    <t xml:space="preserve">     S1A-021</t>
  </si>
  <si>
    <t xml:space="preserve">     S1A-022</t>
  </si>
  <si>
    <t xml:space="preserve">     S1A-023</t>
  </si>
  <si>
    <t xml:space="preserve">     S1A-024</t>
  </si>
  <si>
    <t xml:space="preserve">     S1A-025</t>
  </si>
  <si>
    <t xml:space="preserve">     S1A-026</t>
  </si>
  <si>
    <t xml:space="preserve">     S1A-027</t>
  </si>
  <si>
    <t xml:space="preserve">     S1A-028</t>
  </si>
  <si>
    <t xml:space="preserve">     S1A-029</t>
  </si>
  <si>
    <t xml:space="preserve">     S1A-030</t>
  </si>
  <si>
    <t xml:space="preserve">     S1A-031</t>
  </si>
  <si>
    <t xml:space="preserve">     S1A-032</t>
  </si>
  <si>
    <t xml:space="preserve">     S1A-033</t>
  </si>
  <si>
    <t xml:space="preserve">     S1A-034</t>
  </si>
  <si>
    <t xml:space="preserve">     S1A-035</t>
  </si>
  <si>
    <t xml:space="preserve">     S1A-036</t>
  </si>
  <si>
    <t xml:space="preserve">     S1A-037</t>
  </si>
  <si>
    <t xml:space="preserve">     S1A-038</t>
  </si>
  <si>
    <t xml:space="preserve">     S1A-039</t>
  </si>
  <si>
    <t xml:space="preserve">     S1A-040</t>
  </si>
  <si>
    <t xml:space="preserve">     S1A-041</t>
  </si>
  <si>
    <t xml:space="preserve">     S1A-042</t>
  </si>
  <si>
    <t xml:space="preserve">     S1A-043</t>
  </si>
  <si>
    <t xml:space="preserve">     S1A-044</t>
  </si>
  <si>
    <t xml:space="preserve">     S1A-045</t>
  </si>
  <si>
    <t xml:space="preserve">     S1A-046</t>
  </si>
  <si>
    <t xml:space="preserve">     S1A-047</t>
  </si>
  <si>
    <t xml:space="preserve">     S1A-048</t>
  </si>
  <si>
    <t xml:space="preserve">     S1A-049</t>
  </si>
  <si>
    <t xml:space="preserve">     S1A-050</t>
  </si>
  <si>
    <t xml:space="preserve">     S1A-051</t>
  </si>
  <si>
    <t xml:space="preserve">     S1A-052</t>
  </si>
  <si>
    <t xml:space="preserve">     S1A-053</t>
  </si>
  <si>
    <t xml:space="preserve">     S1A-054</t>
  </si>
  <si>
    <t xml:space="preserve">     S1A-055</t>
  </si>
  <si>
    <t xml:space="preserve">     S1A-056</t>
  </si>
  <si>
    <t xml:space="preserve">     S1A-057</t>
  </si>
  <si>
    <t xml:space="preserve">     S1A-058</t>
  </si>
  <si>
    <t xml:space="preserve">     S1A-059</t>
  </si>
  <si>
    <t xml:space="preserve">     S1A-060</t>
  </si>
  <si>
    <t xml:space="preserve">     S1A-061</t>
  </si>
  <si>
    <t xml:space="preserve">     S1A-062</t>
  </si>
  <si>
    <t xml:space="preserve">     S1A-063</t>
  </si>
  <si>
    <t xml:space="preserve">     S1A-064</t>
  </si>
  <si>
    <t xml:space="preserve">     S1A-065</t>
  </si>
  <si>
    <t xml:space="preserve">     S1A-066</t>
  </si>
  <si>
    <t xml:space="preserve">     S1A-067</t>
  </si>
  <si>
    <t xml:space="preserve">     S1A-068</t>
  </si>
  <si>
    <t xml:space="preserve">     S1A-069</t>
  </si>
  <si>
    <t xml:space="preserve">     S1A-070</t>
  </si>
  <si>
    <t xml:space="preserve">     S1A-071</t>
  </si>
  <si>
    <t xml:space="preserve">     S1A-072</t>
  </si>
  <si>
    <t xml:space="preserve">     S1A-073</t>
  </si>
  <si>
    <t xml:space="preserve">     S1A-074</t>
  </si>
  <si>
    <t xml:space="preserve">     S1A-075</t>
  </si>
  <si>
    <t xml:space="preserve">     S1A-076</t>
  </si>
  <si>
    <t xml:space="preserve">     S1A-077</t>
  </si>
  <si>
    <t xml:space="preserve">     S1A-078</t>
  </si>
  <si>
    <t xml:space="preserve">     S1A-079</t>
  </si>
  <si>
    <t xml:space="preserve">     S1A-080</t>
  </si>
  <si>
    <t xml:space="preserve">     S1A-081</t>
  </si>
  <si>
    <t xml:space="preserve">     S1A-082</t>
  </si>
  <si>
    <t xml:space="preserve">     S1A-083</t>
  </si>
  <si>
    <t xml:space="preserve">     S1A-084</t>
  </si>
  <si>
    <t xml:space="preserve">     S1A-085</t>
  </si>
  <si>
    <t xml:space="preserve">     S1A-086</t>
  </si>
  <si>
    <t xml:space="preserve">     S1A-087</t>
  </si>
  <si>
    <t xml:space="preserve">     S1A-088</t>
  </si>
  <si>
    <t xml:space="preserve">     S1A-089</t>
  </si>
  <si>
    <t xml:space="preserve">     S1A-090</t>
  </si>
  <si>
    <t xml:space="preserve">    telephone calls</t>
  </si>
  <si>
    <t xml:space="preserve">     S1A-091</t>
  </si>
  <si>
    <t xml:space="preserve">     S1A-092</t>
  </si>
  <si>
    <t xml:space="preserve">     S1A-093</t>
  </si>
  <si>
    <t xml:space="preserve">     S1A-094</t>
  </si>
  <si>
    <t xml:space="preserve">     S1A-095</t>
  </si>
  <si>
    <t xml:space="preserve">     S1A-096</t>
  </si>
  <si>
    <t xml:space="preserve">     S1A-097</t>
  </si>
  <si>
    <t xml:space="preserve">     S1A-098</t>
  </si>
  <si>
    <t xml:space="preserve">     S1A-099</t>
  </si>
  <si>
    <t xml:space="preserve">     S1A-100</t>
  </si>
  <si>
    <t xml:space="preserve">   public</t>
  </si>
  <si>
    <t xml:space="preserve">    broadcast discussions</t>
  </si>
  <si>
    <t xml:space="preserve">     S1B-021</t>
  </si>
  <si>
    <t xml:space="preserve">     S1B-022</t>
  </si>
  <si>
    <t xml:space="preserve">     S1B-023</t>
  </si>
  <si>
    <t xml:space="preserve">     S1B-024</t>
  </si>
  <si>
    <t xml:space="preserve">     S1B-025</t>
  </si>
  <si>
    <t xml:space="preserve">     S1B-026</t>
  </si>
  <si>
    <t xml:space="preserve">     S1B-027</t>
  </si>
  <si>
    <t xml:space="preserve">     S1B-028</t>
  </si>
  <si>
    <t xml:space="preserve">     S1B-029</t>
  </si>
  <si>
    <t xml:space="preserve">     S1B-030</t>
  </si>
  <si>
    <t xml:space="preserve">     S1B-031</t>
  </si>
  <si>
    <t xml:space="preserve">     S1B-032</t>
  </si>
  <si>
    <t xml:space="preserve">     S1B-033</t>
  </si>
  <si>
    <t xml:space="preserve">     S1B-034</t>
  </si>
  <si>
    <t xml:space="preserve">     S1B-035</t>
  </si>
  <si>
    <t xml:space="preserve">     S1B-036</t>
  </si>
  <si>
    <t xml:space="preserve">     S1B-037</t>
  </si>
  <si>
    <t xml:space="preserve">     S1B-038</t>
  </si>
  <si>
    <t xml:space="preserve">     S1B-039</t>
  </si>
  <si>
    <t xml:space="preserve">     S1B-040</t>
  </si>
  <si>
    <t xml:space="preserve">    broadcast interviews</t>
  </si>
  <si>
    <t xml:space="preserve">     S1B-041</t>
  </si>
  <si>
    <t xml:space="preserve">     S1B-042</t>
  </si>
  <si>
    <t xml:space="preserve">     S1B-043</t>
  </si>
  <si>
    <t xml:space="preserve">     S1B-044</t>
  </si>
  <si>
    <t xml:space="preserve">     S1B-045</t>
  </si>
  <si>
    <t xml:space="preserve">     S1B-046</t>
  </si>
  <si>
    <t xml:space="preserve">     S1B-047</t>
  </si>
  <si>
    <t xml:space="preserve">     S1B-048</t>
  </si>
  <si>
    <t xml:space="preserve">     S1B-049</t>
  </si>
  <si>
    <t xml:space="preserve">     S1B-050</t>
  </si>
  <si>
    <t xml:space="preserve">    business transactions</t>
  </si>
  <si>
    <t xml:space="preserve">     S1B-071</t>
  </si>
  <si>
    <t xml:space="preserve">     S1B-072</t>
  </si>
  <si>
    <t xml:space="preserve">     S1B-073</t>
  </si>
  <si>
    <t xml:space="preserve">     S1B-074</t>
  </si>
  <si>
    <t xml:space="preserve">     S1B-075</t>
  </si>
  <si>
    <t xml:space="preserve">     S1B-076</t>
  </si>
  <si>
    <t xml:space="preserve">     S1B-077</t>
  </si>
  <si>
    <t xml:space="preserve">     S1B-078</t>
  </si>
  <si>
    <t xml:space="preserve">     S1B-079</t>
  </si>
  <si>
    <t xml:space="preserve">     S1B-080</t>
  </si>
  <si>
    <t xml:space="preserve">    classroom lessons</t>
  </si>
  <si>
    <t xml:space="preserve">     S1B-001</t>
  </si>
  <si>
    <t xml:space="preserve">     S1B-002</t>
  </si>
  <si>
    <t xml:space="preserve">     S1B-003</t>
  </si>
  <si>
    <t xml:space="preserve">     S1B-004</t>
  </si>
  <si>
    <t xml:space="preserve">     S1B-005</t>
  </si>
  <si>
    <t xml:space="preserve">     S1B-006</t>
  </si>
  <si>
    <t xml:space="preserve">     S1B-007</t>
  </si>
  <si>
    <t xml:space="preserve">     S1B-008</t>
  </si>
  <si>
    <t xml:space="preserve">     S1B-009</t>
  </si>
  <si>
    <t xml:space="preserve">     S1B-010</t>
  </si>
  <si>
    <t xml:space="preserve">     S1B-011</t>
  </si>
  <si>
    <t xml:space="preserve">     S1B-012</t>
  </si>
  <si>
    <t xml:space="preserve">     S1B-013</t>
  </si>
  <si>
    <t xml:space="preserve">     S1B-014</t>
  </si>
  <si>
    <t xml:space="preserve">     S1B-015</t>
  </si>
  <si>
    <t xml:space="preserve">     S1B-016</t>
  </si>
  <si>
    <t xml:space="preserve">     S1B-017</t>
  </si>
  <si>
    <t xml:space="preserve">     S1B-018</t>
  </si>
  <si>
    <t xml:space="preserve">     S1B-019</t>
  </si>
  <si>
    <t xml:space="preserve">     S1B-020</t>
  </si>
  <si>
    <t xml:space="preserve">    legal cross-examinations</t>
  </si>
  <si>
    <t xml:space="preserve">     S1B-061</t>
  </si>
  <si>
    <t xml:space="preserve">     S1B-062</t>
  </si>
  <si>
    <t xml:space="preserve">     S1B-063</t>
  </si>
  <si>
    <t xml:space="preserve">     S1B-064</t>
  </si>
  <si>
    <t xml:space="preserve">     S1B-065</t>
  </si>
  <si>
    <t xml:space="preserve">     S1B-066</t>
  </si>
  <si>
    <t xml:space="preserve">     S1B-067</t>
  </si>
  <si>
    <t xml:space="preserve">     S1B-068</t>
  </si>
  <si>
    <t xml:space="preserve">     S1B-069</t>
  </si>
  <si>
    <t xml:space="preserve">     S1B-070</t>
  </si>
  <si>
    <t xml:space="preserve">    parliamentary debates</t>
  </si>
  <si>
    <t xml:space="preserve">     S1B-051</t>
  </si>
  <si>
    <t xml:space="preserve">     S1B-052</t>
  </si>
  <si>
    <t xml:space="preserve">     S1B-053</t>
  </si>
  <si>
    <t xml:space="preserve">     S1B-054</t>
  </si>
  <si>
    <t xml:space="preserve">     S1B-055</t>
  </si>
  <si>
    <t xml:space="preserve">     S1B-056</t>
  </si>
  <si>
    <t xml:space="preserve">     S1B-057</t>
  </si>
  <si>
    <t xml:space="preserve">     S1B-058</t>
  </si>
  <si>
    <t xml:space="preserve">     S1B-059</t>
  </si>
  <si>
    <t xml:space="preserve">     S1B-060</t>
  </si>
  <si>
    <t xml:space="preserve">  mixed</t>
  </si>
  <si>
    <t xml:space="preserve">   broadcast news</t>
  </si>
  <si>
    <t xml:space="preserve">    S2B-001</t>
  </si>
  <si>
    <t xml:space="preserve">    S2B-002</t>
  </si>
  <si>
    <t xml:space="preserve">    S2B-003</t>
  </si>
  <si>
    <t xml:space="preserve">    S2B-004</t>
  </si>
  <si>
    <t xml:space="preserve">    S2B-005</t>
  </si>
  <si>
    <t xml:space="preserve">    S2B-006</t>
  </si>
  <si>
    <t xml:space="preserve">    S2B-007</t>
  </si>
  <si>
    <t xml:space="preserve">    S2B-008</t>
  </si>
  <si>
    <t xml:space="preserve">    S2B-009</t>
  </si>
  <si>
    <t xml:space="preserve">    S2B-010</t>
  </si>
  <si>
    <t xml:space="preserve">    S2B-011</t>
  </si>
  <si>
    <t xml:space="preserve">    S2B-012</t>
  </si>
  <si>
    <t xml:space="preserve">    S2B-013</t>
  </si>
  <si>
    <t xml:space="preserve">    S2B-014</t>
  </si>
  <si>
    <t xml:space="preserve">    S2B-015</t>
  </si>
  <si>
    <t xml:space="preserve">    S2B-016</t>
  </si>
  <si>
    <t xml:space="preserve">    S2B-017</t>
  </si>
  <si>
    <t xml:space="preserve">    S2B-018</t>
  </si>
  <si>
    <t xml:space="preserve">    S2B-019</t>
  </si>
  <si>
    <t xml:space="preserve">    S2B-020</t>
  </si>
  <si>
    <t xml:space="preserve">  monologue</t>
  </si>
  <si>
    <t xml:space="preserve">   scripted</t>
  </si>
  <si>
    <t xml:space="preserve">    broadcast talks</t>
  </si>
  <si>
    <t xml:space="preserve">     S2B-021</t>
  </si>
  <si>
    <t xml:space="preserve">     S2B-022</t>
  </si>
  <si>
    <t xml:space="preserve">     S2B-023</t>
  </si>
  <si>
    <t xml:space="preserve">     S2B-024</t>
  </si>
  <si>
    <t xml:space="preserve">     S2B-025</t>
  </si>
  <si>
    <t xml:space="preserve">     S2B-026</t>
  </si>
  <si>
    <t xml:space="preserve">     S2B-027</t>
  </si>
  <si>
    <t xml:space="preserve">     S2B-028</t>
  </si>
  <si>
    <t xml:space="preserve">     S2B-029</t>
  </si>
  <si>
    <t xml:space="preserve">     S2B-030</t>
  </si>
  <si>
    <t xml:space="preserve">     S2B-031</t>
  </si>
  <si>
    <t xml:space="preserve">     S2B-032</t>
  </si>
  <si>
    <t xml:space="preserve">     S2B-033</t>
  </si>
  <si>
    <t xml:space="preserve">     S2B-034</t>
  </si>
  <si>
    <t xml:space="preserve">     S2B-035</t>
  </si>
  <si>
    <t xml:space="preserve">     S2B-036</t>
  </si>
  <si>
    <t xml:space="preserve">     S2B-037</t>
  </si>
  <si>
    <t xml:space="preserve">     S2B-038</t>
  </si>
  <si>
    <t xml:space="preserve">     S2B-039</t>
  </si>
  <si>
    <t xml:space="preserve">     S2B-040</t>
  </si>
  <si>
    <t xml:space="preserve">    non-broadcast speeches</t>
  </si>
  <si>
    <t xml:space="preserve">     S2B-041</t>
  </si>
  <si>
    <t xml:space="preserve">     S2B-042</t>
  </si>
  <si>
    <t xml:space="preserve">     S2B-043</t>
  </si>
  <si>
    <t xml:space="preserve">     S2B-044</t>
  </si>
  <si>
    <t xml:space="preserve">     S2B-045</t>
  </si>
  <si>
    <t xml:space="preserve">     S2B-046</t>
  </si>
  <si>
    <t xml:space="preserve">     S2B-047</t>
  </si>
  <si>
    <t xml:space="preserve">     S2B-048</t>
  </si>
  <si>
    <t xml:space="preserve">     S2B-049</t>
  </si>
  <si>
    <t xml:space="preserve">     S2B-050</t>
  </si>
  <si>
    <t xml:space="preserve">   unscripted</t>
  </si>
  <si>
    <t xml:space="preserve">    demonstrations</t>
  </si>
  <si>
    <t xml:space="preserve">     S2A-051</t>
  </si>
  <si>
    <t xml:space="preserve">     S2A-052</t>
  </si>
  <si>
    <t xml:space="preserve">     S2A-053</t>
  </si>
  <si>
    <t xml:space="preserve">     S2A-054</t>
  </si>
  <si>
    <t xml:space="preserve">     S2A-055</t>
  </si>
  <si>
    <t xml:space="preserve">     S2A-056</t>
  </si>
  <si>
    <t xml:space="preserve">     S2A-057</t>
  </si>
  <si>
    <t xml:space="preserve">     S2A-058</t>
  </si>
  <si>
    <t xml:space="preserve">     S2A-059</t>
  </si>
  <si>
    <t xml:space="preserve">     S2A-060</t>
  </si>
  <si>
    <t xml:space="preserve">    legal presentations</t>
  </si>
  <si>
    <t xml:space="preserve">     S2A-061</t>
  </si>
  <si>
    <t xml:space="preserve">     S2A-062</t>
  </si>
  <si>
    <t xml:space="preserve">     S2A-063</t>
  </si>
  <si>
    <t xml:space="preserve">     S2A-064</t>
  </si>
  <si>
    <t xml:space="preserve">     S2A-065</t>
  </si>
  <si>
    <t xml:space="preserve">     S2A-066</t>
  </si>
  <si>
    <t xml:space="preserve">     S2A-067</t>
  </si>
  <si>
    <t xml:space="preserve">     S2A-068</t>
  </si>
  <si>
    <t xml:space="preserve">     S2A-069</t>
  </si>
  <si>
    <t xml:space="preserve">     S2A-070</t>
  </si>
  <si>
    <t xml:space="preserve">    spontaneous commentaries</t>
  </si>
  <si>
    <t xml:space="preserve">     S2A-001</t>
  </si>
  <si>
    <t xml:space="preserve">     S2A-002</t>
  </si>
  <si>
    <t xml:space="preserve">     S2A-003</t>
  </si>
  <si>
    <t xml:space="preserve">     S2A-004</t>
  </si>
  <si>
    <t xml:space="preserve">     S2A-005</t>
  </si>
  <si>
    <t xml:space="preserve">     S2A-006</t>
  </si>
  <si>
    <t xml:space="preserve">     S2A-007</t>
  </si>
  <si>
    <t xml:space="preserve">     S2A-008</t>
  </si>
  <si>
    <t xml:space="preserve">     S2A-009</t>
  </si>
  <si>
    <t xml:space="preserve">     S2A-010</t>
  </si>
  <si>
    <t xml:space="preserve">     S2A-011</t>
  </si>
  <si>
    <t xml:space="preserve">     S2A-012</t>
  </si>
  <si>
    <t xml:space="preserve">     S2A-013</t>
  </si>
  <si>
    <t xml:space="preserve">     S2A-014</t>
  </si>
  <si>
    <t xml:space="preserve">     S2A-015</t>
  </si>
  <si>
    <t xml:space="preserve">     S2A-016</t>
  </si>
  <si>
    <t xml:space="preserve">     S2A-017</t>
  </si>
  <si>
    <t xml:space="preserve">     S2A-018</t>
  </si>
  <si>
    <t xml:space="preserve">     S2A-019</t>
  </si>
  <si>
    <t xml:space="preserve">     S2A-020</t>
  </si>
  <si>
    <t xml:space="preserve">    unscripted speeches</t>
  </si>
  <si>
    <t xml:space="preserve">     S2A-021</t>
  </si>
  <si>
    <t xml:space="preserve">     S2A-022</t>
  </si>
  <si>
    <t xml:space="preserve">     S2A-023</t>
  </si>
  <si>
    <t xml:space="preserve">     S2A-024</t>
  </si>
  <si>
    <t xml:space="preserve">     S2A-025</t>
  </si>
  <si>
    <t xml:space="preserve">     S2A-026</t>
  </si>
  <si>
    <t xml:space="preserve">     S2A-027</t>
  </si>
  <si>
    <t xml:space="preserve">     S2A-028</t>
  </si>
  <si>
    <t xml:space="preserve">     S2A-029</t>
  </si>
  <si>
    <t xml:space="preserve">     S2A-030</t>
  </si>
  <si>
    <t xml:space="preserve">     S2A-031</t>
  </si>
  <si>
    <t xml:space="preserve">     S2A-032</t>
  </si>
  <si>
    <t xml:space="preserve">     S2A-033</t>
  </si>
  <si>
    <t xml:space="preserve">     S2A-034</t>
  </si>
  <si>
    <t xml:space="preserve">     S2A-035</t>
  </si>
  <si>
    <t xml:space="preserve">     S2A-036</t>
  </si>
  <si>
    <t xml:space="preserve">     S2A-037</t>
  </si>
  <si>
    <t xml:space="preserve">     S2A-038</t>
  </si>
  <si>
    <t xml:space="preserve">     S2A-039</t>
  </si>
  <si>
    <t xml:space="preserve">     S2A-040</t>
  </si>
  <si>
    <t xml:space="preserve">     S2A-041</t>
  </si>
  <si>
    <t xml:space="preserve">     S2A-042</t>
  </si>
  <si>
    <t xml:space="preserve">     S2A-043</t>
  </si>
  <si>
    <t xml:space="preserve">     S2A-044</t>
  </si>
  <si>
    <t xml:space="preserve">     S2A-045</t>
  </si>
  <si>
    <t xml:space="preserve">     S2A-046</t>
  </si>
  <si>
    <t xml:space="preserve">     S2A-047</t>
  </si>
  <si>
    <t xml:space="preserve">     S2A-048</t>
  </si>
  <si>
    <t xml:space="preserve">     S2A-049</t>
  </si>
  <si>
    <t xml:space="preserve">     S2A-050</t>
  </si>
  <si>
    <t xml:space="preserve"> written</t>
  </si>
  <si>
    <t xml:space="preserve">  non-printed</t>
  </si>
  <si>
    <t xml:space="preserve">   correspondence</t>
  </si>
  <si>
    <t xml:space="preserve">    business letters</t>
  </si>
  <si>
    <t xml:space="preserve">     W1B-016</t>
  </si>
  <si>
    <t xml:space="preserve">     W1B-017</t>
  </si>
  <si>
    <t xml:space="preserve">     W1B-018</t>
  </si>
  <si>
    <t xml:space="preserve">     W1B-019</t>
  </si>
  <si>
    <t xml:space="preserve">     W1B-020</t>
  </si>
  <si>
    <t xml:space="preserve">     W1B-021</t>
  </si>
  <si>
    <t xml:space="preserve">     W1B-022</t>
  </si>
  <si>
    <t xml:space="preserve">     W1B-023</t>
  </si>
  <si>
    <t xml:space="preserve">     W1B-024</t>
  </si>
  <si>
    <t xml:space="preserve">     W1B-025</t>
  </si>
  <si>
    <t xml:space="preserve">     W1B-026</t>
  </si>
  <si>
    <t xml:space="preserve">     W1B-027</t>
  </si>
  <si>
    <t xml:space="preserve">     W1B-028</t>
  </si>
  <si>
    <t xml:space="preserve">     W1B-029</t>
  </si>
  <si>
    <t xml:space="preserve">     W1B-030</t>
  </si>
  <si>
    <t xml:space="preserve">    social letters</t>
  </si>
  <si>
    <t xml:space="preserve">     W1B-001</t>
  </si>
  <si>
    <t xml:space="preserve">     W1B-002</t>
  </si>
  <si>
    <t xml:space="preserve">     W1B-003</t>
  </si>
  <si>
    <t xml:space="preserve">     W1B-004</t>
  </si>
  <si>
    <t xml:space="preserve">     W1B-005</t>
  </si>
  <si>
    <t xml:space="preserve">     W1B-006</t>
  </si>
  <si>
    <t xml:space="preserve">     W1B-007</t>
  </si>
  <si>
    <t xml:space="preserve">     W1B-008</t>
  </si>
  <si>
    <t xml:space="preserve">     W1B-009</t>
  </si>
  <si>
    <t xml:space="preserve">     W1B-010</t>
  </si>
  <si>
    <t xml:space="preserve">     W1B-011</t>
  </si>
  <si>
    <t xml:space="preserve">     W1B-012</t>
  </si>
  <si>
    <t xml:space="preserve">     W1B-013</t>
  </si>
  <si>
    <t xml:space="preserve">     W1B-014</t>
  </si>
  <si>
    <t xml:space="preserve">     W1B-015</t>
  </si>
  <si>
    <t xml:space="preserve">   non-professional writing</t>
  </si>
  <si>
    <t xml:space="preserve">    student examination scripts</t>
  </si>
  <si>
    <t xml:space="preserve">     W1A-011</t>
  </si>
  <si>
    <t xml:space="preserve">     W1A-012</t>
  </si>
  <si>
    <t xml:space="preserve">     W1A-013</t>
  </si>
  <si>
    <t xml:space="preserve">     W1A-014</t>
  </si>
  <si>
    <t xml:space="preserve">     W1A-015</t>
  </si>
  <si>
    <t xml:space="preserve">     W1A-016</t>
  </si>
  <si>
    <t xml:space="preserve">     W1A-017</t>
  </si>
  <si>
    <t xml:space="preserve">     W1A-018</t>
  </si>
  <si>
    <t xml:space="preserve">     W1A-019</t>
  </si>
  <si>
    <t xml:space="preserve">     W1A-020</t>
  </si>
  <si>
    <t xml:space="preserve">    untimed student essays</t>
  </si>
  <si>
    <t xml:space="preserve">     W1A-001</t>
  </si>
  <si>
    <t xml:space="preserve">     W1A-002</t>
  </si>
  <si>
    <t xml:space="preserve">     W1A-003</t>
  </si>
  <si>
    <t xml:space="preserve">     W1A-004</t>
  </si>
  <si>
    <t xml:space="preserve">     W1A-005</t>
  </si>
  <si>
    <t xml:space="preserve">     W1A-006</t>
  </si>
  <si>
    <t xml:space="preserve">     W1A-007</t>
  </si>
  <si>
    <t xml:space="preserve">     W1A-008</t>
  </si>
  <si>
    <t xml:space="preserve">     W1A-009</t>
  </si>
  <si>
    <t xml:space="preserve">     W1A-010</t>
  </si>
  <si>
    <t xml:space="preserve">  printed</t>
  </si>
  <si>
    <t xml:space="preserve">   academic writing</t>
  </si>
  <si>
    <t xml:space="preserve">    humanities</t>
  </si>
  <si>
    <t xml:space="preserve">     W2A-001</t>
  </si>
  <si>
    <t xml:space="preserve">     W2A-002</t>
  </si>
  <si>
    <t xml:space="preserve">     W2A-003</t>
  </si>
  <si>
    <t xml:space="preserve">     W2A-004</t>
  </si>
  <si>
    <t xml:space="preserve">     W2A-005</t>
  </si>
  <si>
    <t xml:space="preserve">     W2A-006</t>
  </si>
  <si>
    <t xml:space="preserve">     W2A-007</t>
  </si>
  <si>
    <t xml:space="preserve">     W2A-008</t>
  </si>
  <si>
    <t xml:space="preserve">     W2A-009</t>
  </si>
  <si>
    <t xml:space="preserve">     W2A-010</t>
  </si>
  <si>
    <t xml:space="preserve">    natural sciences</t>
  </si>
  <si>
    <t xml:space="preserve">     W2A-021</t>
  </si>
  <si>
    <t xml:space="preserve">     W2A-022</t>
  </si>
  <si>
    <t xml:space="preserve">     W2A-023</t>
  </si>
  <si>
    <t xml:space="preserve">     W2A-024</t>
  </si>
  <si>
    <t xml:space="preserve">     W2A-025</t>
  </si>
  <si>
    <t xml:space="preserve">     W2A-026</t>
  </si>
  <si>
    <t xml:space="preserve">     W2A-027</t>
  </si>
  <si>
    <t xml:space="preserve">     W2A-028</t>
  </si>
  <si>
    <t xml:space="preserve">     W2A-029</t>
  </si>
  <si>
    <t xml:space="preserve">     W2A-030</t>
  </si>
  <si>
    <t xml:space="preserve">    social sciences</t>
  </si>
  <si>
    <t xml:space="preserve">     W2A-011</t>
  </si>
  <si>
    <t xml:space="preserve">     W2A-012</t>
  </si>
  <si>
    <t xml:space="preserve">     W2A-013</t>
  </si>
  <si>
    <t xml:space="preserve">     W2A-014</t>
  </si>
  <si>
    <t xml:space="preserve">     W2A-015</t>
  </si>
  <si>
    <t xml:space="preserve">     W2A-016</t>
  </si>
  <si>
    <t xml:space="preserve">     W2A-017</t>
  </si>
  <si>
    <t xml:space="preserve">     W2A-018</t>
  </si>
  <si>
    <t xml:space="preserve">     W2A-019</t>
  </si>
  <si>
    <t xml:space="preserve">     W2A-020</t>
  </si>
  <si>
    <t xml:space="preserve">    technology</t>
  </si>
  <si>
    <t xml:space="preserve">     W2A-031</t>
  </si>
  <si>
    <t xml:space="preserve">     W2A-032</t>
  </si>
  <si>
    <t xml:space="preserve">     W2A-033</t>
  </si>
  <si>
    <t xml:space="preserve">     W2A-034</t>
  </si>
  <si>
    <t xml:space="preserve">     W2A-035</t>
  </si>
  <si>
    <t xml:space="preserve">     W2A-036</t>
  </si>
  <si>
    <t xml:space="preserve">     W2A-037</t>
  </si>
  <si>
    <t xml:space="preserve">     W2A-038</t>
  </si>
  <si>
    <t xml:space="preserve">     W2A-039</t>
  </si>
  <si>
    <t xml:space="preserve">     W2A-040</t>
  </si>
  <si>
    <t xml:space="preserve">   creative writing</t>
  </si>
  <si>
    <t xml:space="preserve">    novels/stories</t>
  </si>
  <si>
    <t xml:space="preserve">     W2F-001</t>
  </si>
  <si>
    <t xml:space="preserve">     W2F-002</t>
  </si>
  <si>
    <t xml:space="preserve">     W2F-003</t>
  </si>
  <si>
    <t xml:space="preserve">     W2F-004</t>
  </si>
  <si>
    <t xml:space="preserve">     W2F-005</t>
  </si>
  <si>
    <t xml:space="preserve">     W2F-006</t>
  </si>
  <si>
    <t xml:space="preserve">     W2F-007</t>
  </si>
  <si>
    <t xml:space="preserve">     W2F-008</t>
  </si>
  <si>
    <t xml:space="preserve">     W2F-009</t>
  </si>
  <si>
    <t xml:space="preserve">     W2F-010</t>
  </si>
  <si>
    <t xml:space="preserve">     W2F-011</t>
  </si>
  <si>
    <t xml:space="preserve">     W2F-012</t>
  </si>
  <si>
    <t xml:space="preserve">     W2F-013</t>
  </si>
  <si>
    <t xml:space="preserve">     W2F-014</t>
  </si>
  <si>
    <t xml:space="preserve">     W2F-015</t>
  </si>
  <si>
    <t xml:space="preserve">     W2F-016</t>
  </si>
  <si>
    <t xml:space="preserve">     W2F-017</t>
  </si>
  <si>
    <t xml:space="preserve">     W2F-018</t>
  </si>
  <si>
    <t xml:space="preserve">     W2F-019</t>
  </si>
  <si>
    <t xml:space="preserve">     W2F-020</t>
  </si>
  <si>
    <t xml:space="preserve">   instructional writing</t>
  </si>
  <si>
    <t xml:space="preserve">    administrative/regulatory</t>
  </si>
  <si>
    <t xml:space="preserve">     W2D-001</t>
  </si>
  <si>
    <t xml:space="preserve">     W2D-002</t>
  </si>
  <si>
    <t xml:space="preserve">     W2D-003</t>
  </si>
  <si>
    <t xml:space="preserve">     W2D-004</t>
  </si>
  <si>
    <t xml:space="preserve">     W2D-005</t>
  </si>
  <si>
    <t xml:space="preserve">     W2D-006</t>
  </si>
  <si>
    <t xml:space="preserve">     W2D-007</t>
  </si>
  <si>
    <t xml:space="preserve">     W2D-008</t>
  </si>
  <si>
    <t xml:space="preserve">     W2D-009</t>
  </si>
  <si>
    <t xml:space="preserve">     W2D-010</t>
  </si>
  <si>
    <t xml:space="preserve">    skills/hobbies</t>
  </si>
  <si>
    <t xml:space="preserve">     W2D-011</t>
  </si>
  <si>
    <t xml:space="preserve">     W2D-012</t>
  </si>
  <si>
    <t xml:space="preserve">     W2D-013</t>
  </si>
  <si>
    <t xml:space="preserve">     W2D-014</t>
  </si>
  <si>
    <t xml:space="preserve">     W2D-015</t>
  </si>
  <si>
    <t xml:space="preserve">     W2D-016</t>
  </si>
  <si>
    <t xml:space="preserve">     W2D-017</t>
  </si>
  <si>
    <t xml:space="preserve">     W2D-018</t>
  </si>
  <si>
    <t xml:space="preserve">     W2D-019</t>
  </si>
  <si>
    <t xml:space="preserve">     W2D-020</t>
  </si>
  <si>
    <t xml:space="preserve">   non-academic writing</t>
  </si>
  <si>
    <t xml:space="preserve">     W2B-001</t>
  </si>
  <si>
    <t xml:space="preserve">     W2B-002</t>
  </si>
  <si>
    <t xml:space="preserve">     W2B-003</t>
  </si>
  <si>
    <t xml:space="preserve">     W2B-004</t>
  </si>
  <si>
    <t xml:space="preserve">     W2B-005</t>
  </si>
  <si>
    <t xml:space="preserve">     W2B-006</t>
  </si>
  <si>
    <t xml:space="preserve">     W2B-007</t>
  </si>
  <si>
    <t xml:space="preserve">     W2B-008</t>
  </si>
  <si>
    <t xml:space="preserve">     W2B-009</t>
  </si>
  <si>
    <t xml:space="preserve">     W2B-010</t>
  </si>
  <si>
    <t xml:space="preserve">     W2B-021</t>
  </si>
  <si>
    <t xml:space="preserve">     W2B-022</t>
  </si>
  <si>
    <t xml:space="preserve">     W2B-023</t>
  </si>
  <si>
    <t xml:space="preserve">     W2B-024</t>
  </si>
  <si>
    <t xml:space="preserve">     W2B-025</t>
  </si>
  <si>
    <t xml:space="preserve">     W2B-026</t>
  </si>
  <si>
    <t xml:space="preserve">     W2B-027</t>
  </si>
  <si>
    <t xml:space="preserve">     W2B-028</t>
  </si>
  <si>
    <t xml:space="preserve">     W2B-029</t>
  </si>
  <si>
    <t xml:space="preserve">     W2B-030</t>
  </si>
  <si>
    <t xml:space="preserve">     W2B-011</t>
  </si>
  <si>
    <t xml:space="preserve">     W2B-012</t>
  </si>
  <si>
    <t xml:space="preserve">     W2B-013</t>
  </si>
  <si>
    <t xml:space="preserve">     W2B-014</t>
  </si>
  <si>
    <t xml:space="preserve">     W2B-015</t>
  </si>
  <si>
    <t xml:space="preserve">     W2B-016</t>
  </si>
  <si>
    <t xml:space="preserve">     W2B-017</t>
  </si>
  <si>
    <t xml:space="preserve">     W2B-018</t>
  </si>
  <si>
    <t xml:space="preserve">     W2B-019</t>
  </si>
  <si>
    <t xml:space="preserve">     W2B-020</t>
  </si>
  <si>
    <t xml:space="preserve">     W2B-031</t>
  </si>
  <si>
    <t xml:space="preserve">     W2B-032</t>
  </si>
  <si>
    <t xml:space="preserve">     W2B-033</t>
  </si>
  <si>
    <t xml:space="preserve">     W2B-034</t>
  </si>
  <si>
    <t xml:space="preserve">     W2B-035</t>
  </si>
  <si>
    <t xml:space="preserve">     W2B-036</t>
  </si>
  <si>
    <t xml:space="preserve">     W2B-037</t>
  </si>
  <si>
    <t xml:space="preserve">     W2B-038</t>
  </si>
  <si>
    <t xml:space="preserve">     W2B-039</t>
  </si>
  <si>
    <t xml:space="preserve">     W2B-040</t>
  </si>
  <si>
    <t xml:space="preserve">   persuasive writing</t>
  </si>
  <si>
    <t xml:space="preserve">    press editorials</t>
  </si>
  <si>
    <t xml:space="preserve">     W2E-001</t>
  </si>
  <si>
    <t xml:space="preserve">     W2E-002</t>
  </si>
  <si>
    <t xml:space="preserve">     W2E-003</t>
  </si>
  <si>
    <t xml:space="preserve">     W2E-004</t>
  </si>
  <si>
    <t xml:space="preserve">     W2E-005</t>
  </si>
  <si>
    <t xml:space="preserve">     W2E-006</t>
  </si>
  <si>
    <t xml:space="preserve">     W2E-007</t>
  </si>
  <si>
    <t xml:space="preserve">     W2E-008</t>
  </si>
  <si>
    <t xml:space="preserve">     W2E-009</t>
  </si>
  <si>
    <t xml:space="preserve">     W2E-010</t>
  </si>
  <si>
    <t xml:space="preserve">   reportage</t>
  </si>
  <si>
    <t xml:space="preserve">    press news reports</t>
  </si>
  <si>
    <t xml:space="preserve">     W2C-001</t>
  </si>
  <si>
    <t xml:space="preserve">     W2C-002</t>
  </si>
  <si>
    <t xml:space="preserve">     W2C-003</t>
  </si>
  <si>
    <t xml:space="preserve">     W2C-004</t>
  </si>
  <si>
    <t xml:space="preserve">     W2C-005</t>
  </si>
  <si>
    <t xml:space="preserve">     W2C-006</t>
  </si>
  <si>
    <t xml:space="preserve">     W2C-007</t>
  </si>
  <si>
    <t xml:space="preserve">     W2C-008</t>
  </si>
  <si>
    <t xml:space="preserve">     W2C-009</t>
  </si>
  <si>
    <t xml:space="preserve">     W2C-010</t>
  </si>
  <si>
    <t xml:space="preserve">     W2C-011</t>
  </si>
  <si>
    <t xml:space="preserve">     W2C-012</t>
  </si>
  <si>
    <t xml:space="preserve">     W2C-013</t>
  </si>
  <si>
    <t xml:space="preserve">     W2C-014</t>
  </si>
  <si>
    <t xml:space="preserve">     W2C-015</t>
  </si>
  <si>
    <t xml:space="preserve">     W2C-016</t>
  </si>
  <si>
    <t xml:space="preserve">     W2C-017</t>
  </si>
  <si>
    <t xml:space="preserve">     W2C-018</t>
  </si>
  <si>
    <t xml:space="preserve">     W2C-019</t>
  </si>
  <si>
    <t xml:space="preserve">     W2C-020</t>
  </si>
  <si>
    <t>class</t>
  </si>
  <si>
    <t>n</t>
  </si>
  <si>
    <t>p</t>
  </si>
  <si>
    <t>sd</t>
  </si>
  <si>
    <t>p'</t>
  </si>
  <si>
    <t>e'</t>
  </si>
  <si>
    <t>w-</t>
  </si>
  <si>
    <t>w+</t>
  </si>
  <si>
    <t>unadjusted</t>
  </si>
  <si>
    <t>SF</t>
  </si>
  <si>
    <t>var</t>
  </si>
  <si>
    <t>sF</t>
  </si>
  <si>
    <t>k</t>
  </si>
  <si>
    <t>adjusted</t>
  </si>
  <si>
    <t>Level 1</t>
  </si>
  <si>
    <t>sp/w</t>
  </si>
  <si>
    <t>Level 2</t>
  </si>
  <si>
    <t>dia/mono/mix</t>
  </si>
  <si>
    <t>print/unprinted</t>
  </si>
  <si>
    <t>spoken</t>
  </si>
  <si>
    <t>written</t>
  </si>
  <si>
    <t>dialogue</t>
  </si>
  <si>
    <t>mixed</t>
  </si>
  <si>
    <t>monologue</t>
  </si>
  <si>
    <t>non-printed</t>
  </si>
  <si>
    <t>printed</t>
  </si>
  <si>
    <t>private</t>
  </si>
  <si>
    <t>priv/public</t>
  </si>
  <si>
    <t>Level 3</t>
  </si>
  <si>
    <t>broadcast news</t>
  </si>
  <si>
    <t>script/unscript</t>
  </si>
  <si>
    <t>public</t>
  </si>
  <si>
    <t>correspondence</t>
  </si>
  <si>
    <t>non-professional writing</t>
  </si>
  <si>
    <t>academic writing</t>
  </si>
  <si>
    <t>creative writing</t>
  </si>
  <si>
    <t>novels/stories</t>
  </si>
  <si>
    <t>instructional writing</t>
  </si>
  <si>
    <t>non-academic writing</t>
  </si>
  <si>
    <t>persuasive writing</t>
  </si>
  <si>
    <t>reportage</t>
  </si>
  <si>
    <t>etc</t>
  </si>
  <si>
    <t>Level 4</t>
  </si>
  <si>
    <t>press editorials</t>
  </si>
  <si>
    <t>press news reports</t>
  </si>
  <si>
    <t>direct conversations</t>
  </si>
  <si>
    <t>telephone calls</t>
  </si>
  <si>
    <t>broadcast discussions</t>
  </si>
  <si>
    <t>broadcast interviews</t>
  </si>
  <si>
    <t>legal cross-examinations</t>
  </si>
  <si>
    <t>parliamentary debates</t>
  </si>
  <si>
    <t>broadcast talks</t>
  </si>
  <si>
    <t>non-broadcast speeches</t>
  </si>
  <si>
    <t>demonstrations</t>
  </si>
  <si>
    <t>legal presentations</t>
  </si>
  <si>
    <t>spontaneous commentaries</t>
  </si>
  <si>
    <t>business letters</t>
  </si>
  <si>
    <t>social letters</t>
  </si>
  <si>
    <t>student exam scripts</t>
  </si>
  <si>
    <t>untimed student essays</t>
  </si>
  <si>
    <t>humanities</t>
  </si>
  <si>
    <t>natural sciences</t>
  </si>
  <si>
    <t>social sciences</t>
  </si>
  <si>
    <t>technology</t>
  </si>
  <si>
    <t>administrative/regulatory</t>
  </si>
  <si>
    <t>skills/hobbies</t>
  </si>
  <si>
    <t>t</t>
  </si>
  <si>
    <t>classroom lessons</t>
  </si>
  <si>
    <t>unscripted speeches</t>
  </si>
  <si>
    <t>scripted</t>
  </si>
  <si>
    <t>unscripted</t>
  </si>
  <si>
    <t>Level 0</t>
  </si>
  <si>
    <t>all data</t>
  </si>
  <si>
    <t>1/log(n)</t>
  </si>
  <si>
    <t>1/n</t>
  </si>
  <si>
    <t>Fss</t>
  </si>
  <si>
    <t>p(inter)</t>
  </si>
  <si>
    <t>pool</t>
  </si>
  <si>
    <t>mean p</t>
  </si>
  <si>
    <t>unweighted</t>
  </si>
  <si>
    <t>(,CL)</t>
  </si>
  <si>
    <t>(,CL(inter))</t>
  </si>
  <si>
    <t>log(Fss)</t>
  </si>
  <si>
    <t>duplicate row</t>
  </si>
  <si>
    <t>s(ss)</t>
  </si>
  <si>
    <t>S(ss)</t>
  </si>
  <si>
    <t>f</t>
  </si>
  <si>
    <r>
      <t>Y</t>
    </r>
    <r>
      <rPr>
        <sz val="10"/>
        <rFont val="Arial"/>
        <family val="0"/>
      </rPr>
      <t>(n)</t>
    </r>
  </si>
  <si>
    <r>
      <t>Y</t>
    </r>
    <r>
      <rPr>
        <sz val="10"/>
        <rFont val="Arial"/>
        <family val="0"/>
      </rPr>
      <t>(p)</t>
    </r>
  </si>
  <si>
    <t>f(CL)</t>
  </si>
  <si>
    <t>quantised</t>
  </si>
  <si>
    <t>Normal distributions</t>
  </si>
  <si>
    <t>mean</t>
  </si>
  <si>
    <t>Total</t>
  </si>
  <si>
    <t>u-</t>
  </si>
  <si>
    <t>u+</t>
  </si>
  <si>
    <t>z²/n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</si>
</sst>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0000000000000"/>
    <numFmt numFmtId="166" formatCode="#,##0.0000"/>
    <numFmt numFmtId="167" formatCode="0.000"/>
    <numFmt numFmtId="168" formatCode="0.0"/>
    <numFmt numFmtId="169" formatCode="0.0000"/>
    <numFmt numFmtId="170" formatCode="&quot;£&quot;#,##0.00"/>
    <numFmt numFmtId="171" formatCode="0.00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.25"/>
      <name val="Times New Roman"/>
      <family val="1"/>
    </font>
    <font>
      <sz val="7"/>
      <name val="Arial"/>
      <family val="2"/>
    </font>
    <font>
      <sz val="10"/>
      <name val="Symbol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4" borderId="0" xfId="0" applyNumberFormat="1" applyFill="1" applyAlignment="1">
      <alignment horizontal="center"/>
    </xf>
    <xf numFmtId="169" fontId="0" fillId="0" borderId="0" xfId="0" applyNumberFormat="1" applyAlignment="1">
      <alignment/>
    </xf>
    <xf numFmtId="0" fontId="0" fillId="5" borderId="0" xfId="0" applyFill="1" applyAlignment="1">
      <alignment/>
    </xf>
    <xf numFmtId="166" fontId="0" fillId="5" borderId="0" xfId="0" applyNumberFormat="1" applyFill="1" applyAlignment="1">
      <alignment/>
    </xf>
    <xf numFmtId="3" fontId="0" fillId="5" borderId="0" xfId="0" applyNumberFormat="1" applyFill="1" applyAlignment="1">
      <alignment/>
    </xf>
    <xf numFmtId="166" fontId="0" fillId="3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proportions p(inter) = f(CL(inter))/f(CL)</a:t>
            </a:r>
          </a:p>
        </c:rich>
      </c:tx>
      <c:layout>
        <c:manualLayout>
          <c:xMode val="factor"/>
          <c:yMode val="factor"/>
          <c:x val="0.030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"/>
          <c:w val="0.95925"/>
          <c:h val="0.976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'raw data'!$AC$7:$AC$83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cat>
          <c:val>
            <c:numRef>
              <c:f>'raw data'!$AD$7:$AD$83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</c:ser>
        <c:gapWidth val="50"/>
        <c:axId val="34942366"/>
        <c:axId val="46045839"/>
      </c:barChart>
      <c:catAx>
        <c:axId val="3494236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46045839"/>
        <c:crosses val="autoZero"/>
        <c:auto val="1"/>
        <c:lblOffset val="100"/>
        <c:noMultiLvlLbl val="0"/>
      </c:catAx>
      <c:valAx>
        <c:axId val="46045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42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'raw data'!$AF$330:$AF$348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'raw data'!$AG$330:$AG$348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'raw data'!$AF$330:$AF$348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'raw data'!$AH$330:$AH$348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30"/>
        <c:gapWidth val="50"/>
        <c:axId val="11759368"/>
        <c:axId val="38725449"/>
      </c:barChart>
      <c:lineChart>
        <c:grouping val="standard"/>
        <c:varyColors val="0"/>
        <c:ser>
          <c:idx val="3"/>
          <c:order val="2"/>
          <c:spPr>
            <a:ln w="12700">
              <a:solidFill>
                <a:srgbClr val="00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'raw data'!$AF$330:$AF$348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'raw data'!$AK$330:$AK$348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'raw data'!$AF$330:$AF$348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'raw data'!$AL$330:$AL$348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5"/>
          <c:order val="4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'raw data'!$AF$330:$AF$348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'raw data'!$AM$330:$AM$348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axId val="11759368"/>
        <c:axId val="38725449"/>
      </c:line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59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Distribution of frequency </a:t>
            </a:r>
            <a:r>
              <a:rPr lang="en-US" cap="none" sz="1400" b="1" i="1" u="none" baseline="0"/>
              <a:t>f</a:t>
            </a:r>
            <a:r>
              <a:rPr lang="en-US" cap="none" sz="1400" b="1" i="0" u="none" baseline="0"/>
              <a:t>(CL(inter)), ICE-GB</a:t>
            </a:r>
          </a:p>
        </c:rich>
      </c:tx>
      <c:layout>
        <c:manualLayout>
          <c:xMode val="factor"/>
          <c:yMode val="factor"/>
          <c:x val="-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435"/>
          <c:w val="0.9592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'raw data'!$Z$7:$Z$55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'raw data'!$AA$7:$AA$55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gapWidth val="50"/>
        <c:axId val="12984722"/>
        <c:axId val="49753635"/>
      </c:bar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53635"/>
        <c:crosses val="autoZero"/>
        <c:auto val="1"/>
        <c:lblOffset val="100"/>
        <c:noMultiLvlLbl val="0"/>
      </c:catAx>
      <c:valAx>
        <c:axId val="4975363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84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summary!$C$1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summary!$L$2:$L$53</c:f>
                <c:numCache>
                  <c:ptCount val="52"/>
                  <c:pt idx="0">
                    <c:v>0.001019056511264764</c:v>
                  </c:pt>
                  <c:pt idx="1">
                    <c:v>0.0015156716237288634</c:v>
                  </c:pt>
                  <c:pt idx="2">
                    <c:v>0.002277114986636297</c:v>
                  </c:pt>
                  <c:pt idx="3">
                    <c:v>0.003134096918221571</c:v>
                  </c:pt>
                  <c:pt idx="4">
                    <c:v>0.003298016168774981</c:v>
                  </c:pt>
                  <c:pt idx="5">
                    <c:v>0.010491693992785503</c:v>
                  </c:pt>
                  <c:pt idx="6">
                    <c:v>0.003321426675087974</c:v>
                  </c:pt>
                  <c:pt idx="7">
                    <c:v>0.005638342722266466</c:v>
                  </c:pt>
                  <c:pt idx="8">
                    <c:v>0.008034326119841291</c:v>
                  </c:pt>
                  <c:pt idx="9">
                    <c:v>0.01030625697876486</c:v>
                  </c:pt>
                  <c:pt idx="10">
                    <c:v>0.007401509295875991</c:v>
                  </c:pt>
                  <c:pt idx="11">
                    <c:v>0.011096458166179282</c:v>
                  </c:pt>
                  <c:pt idx="12">
                    <c:v>0.010590177718018137</c:v>
                  </c:pt>
                  <c:pt idx="13">
                    <c:v>0.0032145784396899954</c:v>
                  </c:pt>
                  <c:pt idx="14">
                    <c:v>0.0032145784396899954</c:v>
                  </c:pt>
                  <c:pt idx="15">
                    <c:v>0.0012824726201015307</c:v>
                  </c:pt>
                  <c:pt idx="16">
                    <c:v>0.0028469421676327114</c:v>
                  </c:pt>
                  <c:pt idx="17">
                    <c:v>0.0037996163295798066</c:v>
                  </c:pt>
                  <c:pt idx="18">
                    <c:v>0.00420805445989371</c:v>
                  </c:pt>
                  <c:pt idx="19">
                    <c:v>0.00143487147747854</c:v>
                  </c:pt>
                  <c:pt idx="20">
                    <c:v>0.003968115847508478</c:v>
                  </c:pt>
                  <c:pt idx="21">
                    <c:v>0.0039718866411909675</c:v>
                  </c:pt>
                  <c:pt idx="22">
                    <c:v>0.0026649426431197276</c:v>
                  </c:pt>
                  <c:pt idx="23">
                    <c:v>0.0024568729837258965</c:v>
                  </c:pt>
                  <c:pt idx="24">
                    <c:v>0.00100371525252726</c:v>
                  </c:pt>
                  <c:pt idx="25">
                    <c:v>0.00259700105344933</c:v>
                  </c:pt>
                  <c:pt idx="26">
                    <c:v>0.0036787136370899642</c:v>
                  </c:pt>
                  <c:pt idx="27">
                    <c:v>0.004283593741371081</c:v>
                  </c:pt>
                  <c:pt idx="28">
                    <c:v>0.005762362103293346</c:v>
                  </c:pt>
                  <c:pt idx="29">
                    <c:v>0.0032547581145597124</c:v>
                  </c:pt>
                  <c:pt idx="30">
                    <c:v>0.004152897487817827</c:v>
                  </c:pt>
                  <c:pt idx="31">
                    <c:v>0.005463813018053102</c:v>
                  </c:pt>
                  <c:pt idx="32">
                    <c:v>0.0010346875001015256</c:v>
                  </c:pt>
                  <c:pt idx="33">
                    <c:v>0.0018400055259500808</c:v>
                  </c:pt>
                  <c:pt idx="34">
                    <c:v>0.0036864971507101123</c:v>
                  </c:pt>
                  <c:pt idx="35">
                    <c:v>0.002424932822800822</c:v>
                  </c:pt>
                  <c:pt idx="36">
                    <c:v>0.005751018082236095</c:v>
                  </c:pt>
                  <c:pt idx="37">
                    <c:v>0.003641742077235567</c:v>
                  </c:pt>
                  <c:pt idx="38">
                    <c:v>0.004244962668990902</c:v>
                  </c:pt>
                  <c:pt idx="39">
                    <c:v>0.004244962668990902</c:v>
                  </c:pt>
                  <c:pt idx="40">
                    <c:v>0.002356302467021164</c:v>
                  </c:pt>
                  <c:pt idx="41">
                    <c:v>0.00423300261952167</c:v>
                  </c:pt>
                  <c:pt idx="42">
                    <c:v>0.0029263138085940475</c:v>
                  </c:pt>
                  <c:pt idx="43">
                    <c:v>0.0017304145626707472</c:v>
                  </c:pt>
                  <c:pt idx="44">
                    <c:v>0.003955853154978885</c:v>
                  </c:pt>
                  <c:pt idx="45">
                    <c:v>0.003171200693885893</c:v>
                  </c:pt>
                  <c:pt idx="46">
                    <c:v>0.004407380650905542</c:v>
                  </c:pt>
                  <c:pt idx="47">
                    <c:v>0.0037254947401690382</c:v>
                  </c:pt>
                  <c:pt idx="48">
                    <c:v>0.0037670029892129713</c:v>
                  </c:pt>
                  <c:pt idx="49">
                    <c:v>0.0037670029892129713</c:v>
                  </c:pt>
                  <c:pt idx="50">
                    <c:v>0.0021434498732642634</c:v>
                  </c:pt>
                  <c:pt idx="51">
                    <c:v>0.0021434498732642634</c:v>
                  </c:pt>
                </c:numCache>
              </c:numRef>
            </c:plus>
            <c:minus>
              <c:numRef>
                <c:f>summary!$K$2:$K$53</c:f>
                <c:numCache>
                  <c:ptCount val="52"/>
                  <c:pt idx="0">
                    <c:v>0.0009947087504765598</c:v>
                  </c:pt>
                  <c:pt idx="1">
                    <c:v>0.0014779350676874456</c:v>
                  </c:pt>
                  <c:pt idx="2">
                    <c:v>0.0022209334597803054</c:v>
                  </c:pt>
                  <c:pt idx="3">
                    <c:v>0.0030373793221435824</c:v>
                  </c:pt>
                  <c:pt idx="4">
                    <c:v>0.0031909240784443182</c:v>
                  </c:pt>
                  <c:pt idx="5">
                    <c:v>0.009494536736039103</c:v>
                  </c:pt>
                  <c:pt idx="6">
                    <c:v>0.0031875147391176306</c:v>
                  </c:pt>
                  <c:pt idx="7">
                    <c:v>0.00508647646013622</c:v>
                  </c:pt>
                  <c:pt idx="8">
                    <c:v>0.007032029396435303</c:v>
                  </c:pt>
                  <c:pt idx="9">
                    <c:v>0.009249006593534254</c:v>
                  </c:pt>
                  <c:pt idx="10">
                    <c:v>0.006884537213836195</c:v>
                  </c:pt>
                  <c:pt idx="11">
                    <c:v>0.0101427287331156</c:v>
                  </c:pt>
                  <c:pt idx="12">
                    <c:v>0.009259688746667952</c:v>
                  </c:pt>
                  <c:pt idx="13">
                    <c:v>0.0025515054192782917</c:v>
                  </c:pt>
                  <c:pt idx="14">
                    <c:v>0.0025515054192782917</c:v>
                  </c:pt>
                  <c:pt idx="15">
                    <c:v>0.0011463468411188355</c:v>
                  </c:pt>
                  <c:pt idx="16">
                    <c:v>0.002381467999997399</c:v>
                  </c:pt>
                  <c:pt idx="17">
                    <c:v>0.0031315408969523895</c:v>
                  </c:pt>
                  <c:pt idx="18">
                    <c:v>0.0026760312371718704</c:v>
                  </c:pt>
                  <c:pt idx="19">
                    <c:v>0.0012425266583600166</c:v>
                  </c:pt>
                  <c:pt idx="20">
                    <c:v>0.0027597104677737176</c:v>
                  </c:pt>
                  <c:pt idx="21">
                    <c:v>0.002555657946745762</c:v>
                  </c:pt>
                  <c:pt idx="22">
                    <c:v>0.0019485237662369937</c:v>
                  </c:pt>
                  <c:pt idx="23">
                    <c:v>0.002016858050655492</c:v>
                  </c:pt>
                  <c:pt idx="24">
                    <c:v>0.0009354695189077149</c:v>
                  </c:pt>
                  <c:pt idx="25">
                    <c:v>0.002335234645273472</c:v>
                  </c:pt>
                  <c:pt idx="26">
                    <c:v>0.0032784740318266177</c:v>
                  </c:pt>
                  <c:pt idx="27">
                    <c:v>0.0033405832275429214</c:v>
                  </c:pt>
                  <c:pt idx="28">
                    <c:v>0.005068351421784169</c:v>
                  </c:pt>
                  <c:pt idx="29">
                    <c:v>0.0024994952251497435</c:v>
                  </c:pt>
                  <c:pt idx="30">
                    <c:v>0.002640770420116713</c:v>
                  </c:pt>
                  <c:pt idx="31">
                    <c:v>0.003957359722609161</c:v>
                  </c:pt>
                  <c:pt idx="32">
                    <c:v>0.0009423986196373038</c:v>
                  </c:pt>
                  <c:pt idx="33">
                    <c:v>0.0014301386142537105</c:v>
                  </c:pt>
                  <c:pt idx="34">
                    <c:v>0.002067742811738575</c:v>
                  </c:pt>
                  <c:pt idx="35">
                    <c:v>0.0006667192760284644</c:v>
                  </c:pt>
                  <c:pt idx="36">
                    <c:v>0.004166989319043532</c:v>
                  </c:pt>
                  <c:pt idx="37">
                    <c:v>0.0020425286952101547</c:v>
                  </c:pt>
                  <c:pt idx="38">
                    <c:v>0.0037484508675565895</c:v>
                  </c:pt>
                  <c:pt idx="39">
                    <c:v>0.0037484508675565895</c:v>
                  </c:pt>
                  <c:pt idx="40">
                    <c:v>0.0016743044292226615</c:v>
                  </c:pt>
                  <c:pt idx="41">
                    <c:v>0.0027837256896927386</c:v>
                  </c:pt>
                  <c:pt idx="42">
                    <c:v>0.001639844202297458</c:v>
                  </c:pt>
                  <c:pt idx="43">
                    <c:v>0.0013752452696528215</c:v>
                  </c:pt>
                  <c:pt idx="44">
                    <c:v>0.002573786578496725</c:v>
                  </c:pt>
                  <c:pt idx="45">
                    <c:v>0.0016747271219836697</c:v>
                  </c:pt>
                  <c:pt idx="46">
                    <c:v>0.0030250339940511408</c:v>
                  </c:pt>
                  <c:pt idx="47">
                    <c:v>0.002303936780001137</c:v>
                  </c:pt>
                  <c:pt idx="48">
                    <c:v>0.0022936279992208865</c:v>
                  </c:pt>
                  <c:pt idx="49">
                    <c:v>0.0022936279992208865</c:v>
                  </c:pt>
                  <c:pt idx="50">
                    <c:v>0.0014444086332956302</c:v>
                  </c:pt>
                  <c:pt idx="51">
                    <c:v>0.0014444086332956302</c:v>
                  </c:pt>
                </c:numCache>
              </c:numRef>
            </c:minus>
            <c:noEndCap val="0"/>
          </c:errBars>
          <c:cat>
            <c:strRef>
              <c:f>summary!$A$2:$A$53</c:f>
              <c:strCache/>
            </c:strRef>
          </c:cat>
          <c:val>
            <c:numRef>
              <c:f>summary!$C$2:$C$53</c:f>
              <c:numCache/>
            </c:numRef>
          </c:val>
        </c:ser>
        <c:ser>
          <c:idx val="1"/>
          <c:order val="1"/>
          <c:tx>
            <c:v>zero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summary!$N$2:$N$53</c:f>
                <c:numCache>
                  <c:ptCount val="52"/>
                  <c:pt idx="0">
                    <c:v>0.0052049755358163155</c:v>
                  </c:pt>
                  <c:pt idx="1">
                    <c:v>0.0054780378516873784</c:v>
                  </c:pt>
                  <c:pt idx="2">
                    <c:v>0.0046447549502103</c:v>
                  </c:pt>
                  <c:pt idx="3">
                    <c:v>0.004401120286539384</c:v>
                  </c:pt>
                  <c:pt idx="4">
                    <c:v>0.004389154114174648</c:v>
                  </c:pt>
                  <c:pt idx="5">
                    <c:v>0.004787380842653108</c:v>
                  </c:pt>
                  <c:pt idx="6">
                    <c:v>0.004778844992459119</c:v>
                  </c:pt>
                  <c:pt idx="7">
                    <c:v>0.0032785938924594082</c:v>
                  </c:pt>
                  <c:pt idx="8">
                    <c:v>0.001973689907727748</c:v>
                  </c:pt>
                  <c:pt idx="9">
                    <c:v>0.0033741227460723777</c:v>
                  </c:pt>
                  <c:pt idx="10">
                    <c:v>0.0061277616640531</c:v>
                  </c:pt>
                  <c:pt idx="11">
                    <c:v>0.003764765349403676</c:v>
                  </c:pt>
                  <c:pt idx="12">
                    <c:v>0.005466750565820688</c:v>
                  </c:pt>
                  <c:pt idx="13">
                    <c:v>0.0016714738139674973</c:v>
                  </c:pt>
                  <c:pt idx="14">
                    <c:v>0.0016714738139674973</c:v>
                  </c:pt>
                  <c:pt idx="15">
                    <c:v>0.0015649889236431826</c:v>
                  </c:pt>
                  <c:pt idx="16">
                    <c:v>0.0023135777654347024</c:v>
                  </c:pt>
                  <c:pt idx="17">
                    <c:v>0.0025998687936446517</c:v>
                  </c:pt>
                  <c:pt idx="18">
                    <c:v>0.0007263936643632759</c:v>
                  </c:pt>
                  <c:pt idx="19">
                    <c:v>0.0011200684757856072</c:v>
                  </c:pt>
                  <c:pt idx="20">
                    <c:v>0.0008645931138682242</c:v>
                  </c:pt>
                  <c:pt idx="21">
                    <c:v>0.001024880836981247</c:v>
                  </c:pt>
                  <c:pt idx="22">
                    <c:v>0.001015385928253957</c:v>
                  </c:pt>
                  <c:pt idx="23">
                    <c:v>0.0012758529041884369</c:v>
                  </c:pt>
                  <c:pt idx="24">
                    <c:v>0.0022944922931117957</c:v>
                  </c:pt>
                  <c:pt idx="25">
                    <c:v>0.0026890130435018138</c:v>
                  </c:pt>
                  <c:pt idx="26">
                    <c:v>0.002638264678321546</c:v>
                  </c:pt>
                  <c:pt idx="27">
                    <c:v>0.0010682029321561134</c:v>
                  </c:pt>
                  <c:pt idx="28">
                    <c:v>0.0026075386180773458</c:v>
                  </c:pt>
                  <c:pt idx="29">
                    <c:v>0.0019771179747208375</c:v>
                  </c:pt>
                  <c:pt idx="30">
                    <c:v>0.0008605483831240022</c:v>
                  </c:pt>
                  <c:pt idx="31">
                    <c:v>0.002656351066689707</c:v>
                  </c:pt>
                  <c:pt idx="32">
                    <c:v>0.0020023469216799497</c:v>
                  </c:pt>
                  <c:pt idx="33">
                    <c:v>0.002026777772244883</c:v>
                  </c:pt>
                  <c:pt idx="34">
                    <c:v>0.0013529575939206012</c:v>
                  </c:pt>
                  <c:pt idx="35">
                    <c:v>0.00041646040003954024</c:v>
                  </c:pt>
                  <c:pt idx="36">
                    <c:v>0.0025872588583908934</c:v>
                  </c:pt>
                  <c:pt idx="37">
                    <c:v>0.0024360005392204467</c:v>
                  </c:pt>
                  <c:pt idx="38">
                    <c:v>0.0018602791052995185</c:v>
                  </c:pt>
                  <c:pt idx="39">
                    <c:v>0.0018602791052995185</c:v>
                  </c:pt>
                  <c:pt idx="40">
                    <c:v>0.0020203128713483865</c:v>
                  </c:pt>
                  <c:pt idx="41">
                    <c:v>0.0024067639647295924</c:v>
                  </c:pt>
                  <c:pt idx="42">
                    <c:v>0.0017388021297786386</c:v>
                  </c:pt>
                  <c:pt idx="43">
                    <c:v>0.0010635409721086297</c:v>
                  </c:pt>
                  <c:pt idx="44">
                    <c:v>0.0010443538663496522</c:v>
                  </c:pt>
                  <c:pt idx="45">
                    <c:v>0.0006508205231430227</c:v>
                  </c:pt>
                  <c:pt idx="46">
                    <c:v>0.0014242712008013265</c:v>
                  </c:pt>
                  <c:pt idx="47">
                    <c:v>0.0009390065950656322</c:v>
                  </c:pt>
                  <c:pt idx="48">
                    <c:v>0.0006935399308523691</c:v>
                  </c:pt>
                  <c:pt idx="49">
                    <c:v>0.0006935399308523691</c:v>
                  </c:pt>
                  <c:pt idx="50">
                    <c:v>0.0008880827401829628</c:v>
                  </c:pt>
                  <c:pt idx="51">
                    <c:v>0.0008880827401829628</c:v>
                  </c:pt>
                </c:numCache>
              </c:numRef>
            </c:plus>
            <c:minus>
              <c:numRef>
                <c:f>summary!$M$2:$M$53</c:f>
                <c:numCache>
                  <c:ptCount val="52"/>
                  <c:pt idx="0">
                    <c:v>0.0046265579145438815</c:v>
                  </c:pt>
                  <c:pt idx="1">
                    <c:v>0.005015213459129669</c:v>
                  </c:pt>
                  <c:pt idx="2">
                    <c:v>0.004416852631000168</c:v>
                  </c:pt>
                  <c:pt idx="3">
                    <c:v>0.0042127456130529595</c:v>
                  </c:pt>
                  <c:pt idx="4">
                    <c:v>0.004201493691538327</c:v>
                  </c:pt>
                  <c:pt idx="5">
                    <c:v>0.004568447996515915</c:v>
                  </c:pt>
                  <c:pt idx="6">
                    <c:v>0.004506449527403172</c:v>
                  </c:pt>
                  <c:pt idx="7">
                    <c:v>0.0030840260772574124</c:v>
                  </c:pt>
                  <c:pt idx="8">
                    <c:v>0.0019069204760829642</c:v>
                  </c:pt>
                  <c:pt idx="9">
                    <c:v>0.0032524067851894267</c:v>
                  </c:pt>
                  <c:pt idx="10">
                    <c:v>0.005769102314641478</c:v>
                  </c:pt>
                  <c:pt idx="11">
                    <c:v>0.003648373336062244</c:v>
                  </c:pt>
                  <c:pt idx="12">
                    <c:v>0.005089268547291692</c:v>
                  </c:pt>
                  <c:pt idx="13">
                    <c:v>0.0014725000844842094</c:v>
                  </c:pt>
                  <c:pt idx="14">
                    <c:v>0.0014725000844842094</c:v>
                  </c:pt>
                  <c:pt idx="15">
                    <c:v>0.0013669143186815919</c:v>
                  </c:pt>
                  <c:pt idx="16">
                    <c:v>0.0019964623116308228</c:v>
                  </c:pt>
                  <c:pt idx="17">
                    <c:v>0.002268695498812494</c:v>
                  </c:pt>
                  <c:pt idx="18">
                    <c:v>0.0006610642812058271</c:v>
                  </c:pt>
                  <c:pt idx="19">
                    <c:v>0.0009993127388087525</c:v>
                  </c:pt>
                  <c:pt idx="20">
                    <c:v>0.0007892899645364701</c:v>
                  </c:pt>
                  <c:pt idx="21">
                    <c:v>0.0008966661011603596</c:v>
                  </c:pt>
                  <c:pt idx="22">
                    <c:v>0.0008906197407352592</c:v>
                  </c:pt>
                  <c:pt idx="23">
                    <c:v>0.0011460153249585082</c:v>
                  </c:pt>
                  <c:pt idx="24">
                    <c:v>0.0019665309017089447</c:v>
                  </c:pt>
                  <c:pt idx="25">
                    <c:v>0.002409367894115246</c:v>
                  </c:pt>
                  <c:pt idx="26">
                    <c:v>0.00242587243412783</c:v>
                  </c:pt>
                  <c:pt idx="27">
                    <c:v>0.0009979524094523157</c:v>
                  </c:pt>
                  <c:pt idx="28">
                    <c:v>0.002455395901959978</c:v>
                  </c:pt>
                  <c:pt idx="29">
                    <c:v>0.0016704948880107724</c:v>
                  </c:pt>
                  <c:pt idx="30">
                    <c:v>0.000769271393993516</c:v>
                  </c:pt>
                  <c:pt idx="31">
                    <c:v>0.0022415110286859857</c:v>
                  </c:pt>
                  <c:pt idx="32">
                    <c:v>0.001683329751926338</c:v>
                  </c:pt>
                  <c:pt idx="33">
                    <c:v>0.0015404753053438625</c:v>
                  </c:pt>
                  <c:pt idx="34">
                    <c:v>0.0010509938061484393</c:v>
                  </c:pt>
                  <c:pt idx="35">
                    <c:v>0.0002866407278188332</c:v>
                  </c:pt>
                  <c:pt idx="36">
                    <c:v>0.0022094144380972354</c:v>
                  </c:pt>
                  <c:pt idx="37">
                    <c:v>0.0015987100605345697</c:v>
                  </c:pt>
                  <c:pt idx="38">
                    <c:v>0.001758219234902634</c:v>
                  </c:pt>
                  <c:pt idx="39">
                    <c:v>0.001758219234902634</c:v>
                  </c:pt>
                  <c:pt idx="40">
                    <c:v>0.0014973600292498808</c:v>
                  </c:pt>
                  <c:pt idx="41">
                    <c:v>0.0018570531916572933</c:v>
                  </c:pt>
                  <c:pt idx="42">
                    <c:v>0.00118596423845272</c:v>
                  </c:pt>
                  <c:pt idx="43">
                    <c:v>0.0009178504672057945</c:v>
                  </c:pt>
                  <c:pt idx="44">
                    <c:v>0.0009146850542254984</c:v>
                  </c:pt>
                  <c:pt idx="45">
                    <c:v>0.0005499654170426516</c:v>
                  </c:pt>
                  <c:pt idx="46">
                    <c:v>0.0012410086791701611</c:v>
                  </c:pt>
                  <c:pt idx="47">
                    <c:v>0.0008126287653381003</c:v>
                  </c:pt>
                  <c:pt idx="48">
                    <c:v>0.0006201913791225276</c:v>
                  </c:pt>
                  <c:pt idx="49">
                    <c:v>0.0006201913791225276</c:v>
                  </c:pt>
                  <c:pt idx="50">
                    <c:v>0.0007397497796553477</c:v>
                  </c:pt>
                  <c:pt idx="51">
                    <c:v>0.0007397497796553477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val>
            <c:numRef>
              <c:f>summary!$J$2:$J$53</c:f>
              <c:numCache/>
            </c:numRef>
          </c:val>
        </c:ser>
        <c:overlap val="100"/>
        <c:gapWidth val="50"/>
        <c:axId val="45129532"/>
        <c:axId val="3512605"/>
      </c:barChart>
      <c:catAx>
        <c:axId val="451295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512605"/>
        <c:crosses val="autoZero"/>
        <c:auto val="1"/>
        <c:lblOffset val="100"/>
        <c:noMultiLvlLbl val="0"/>
      </c:catAx>
      <c:valAx>
        <c:axId val="3512605"/>
        <c:scaling>
          <c:orientation val="minMax"/>
          <c:max val="0.12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129532"/>
        <c:crossesAt val="1"/>
        <c:crossBetween val="between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summary!$U$2:$U$53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summary!$V$2:$V$53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31613446"/>
        <c:axId val="16085559"/>
      </c:scatterChart>
      <c:valAx>
        <c:axId val="3161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85559"/>
        <c:crosses val="autoZero"/>
        <c:crossBetween val="midCat"/>
        <c:dispUnits/>
      </c:valAx>
      <c:valAx>
        <c:axId val="16085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134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summary!$X$2:$X$52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summary!$Y$2:$Y$52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10552304"/>
        <c:axId val="27861873"/>
      </c:scatterChart>
      <c:val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1873"/>
        <c:crosses val="autoZero"/>
        <c:crossBetween val="midCat"/>
        <c:dispUnits/>
      </c:valAx>
      <c:valAx>
        <c:axId val="27861873"/>
        <c:scaling>
          <c:orientation val="minMax"/>
          <c:max val="-3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523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summary!$X$1</c:f>
              <c:strCache>
                <c:ptCount val="1"/>
                <c:pt idx="0">
                  <c:v>log(Fss)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summary!$A$2:$A$53</c:f>
              <c:strCache/>
            </c:strRef>
          </c:cat>
          <c:val>
            <c:numRef>
              <c:f>summary!$X$2:$X$52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49430266"/>
        <c:axId val="42219211"/>
      </c:line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19211"/>
        <c:crosses val="autoZero"/>
        <c:auto val="1"/>
        <c:lblOffset val="100"/>
        <c:noMultiLvlLbl val="0"/>
      </c:catAx>
      <c:valAx>
        <c:axId val="42219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30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457200</xdr:colOff>
      <xdr:row>31</xdr:row>
      <xdr:rowOff>66675</xdr:rowOff>
    </xdr:from>
    <xdr:to>
      <xdr:col>38</xdr:col>
      <xdr:colOff>342900</xdr:colOff>
      <xdr:row>57</xdr:row>
      <xdr:rowOff>9525</xdr:rowOff>
    </xdr:to>
    <xdr:graphicFrame>
      <xdr:nvGraphicFramePr>
        <xdr:cNvPr id="1" name="Chart 2"/>
        <xdr:cNvGraphicFramePr/>
      </xdr:nvGraphicFramePr>
      <xdr:xfrm>
        <a:off x="22498050" y="5086350"/>
        <a:ext cx="47625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85725</xdr:colOff>
      <xdr:row>352</xdr:row>
      <xdr:rowOff>66675</xdr:rowOff>
    </xdr:from>
    <xdr:to>
      <xdr:col>38</xdr:col>
      <xdr:colOff>438150</xdr:colOff>
      <xdr:row>378</xdr:row>
      <xdr:rowOff>9525</xdr:rowOff>
    </xdr:to>
    <xdr:graphicFrame>
      <xdr:nvGraphicFramePr>
        <xdr:cNvPr id="2" name="Chart 3"/>
        <xdr:cNvGraphicFramePr/>
      </xdr:nvGraphicFramePr>
      <xdr:xfrm>
        <a:off x="22736175" y="57064275"/>
        <a:ext cx="46196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438150</xdr:colOff>
      <xdr:row>4</xdr:row>
      <xdr:rowOff>114300</xdr:rowOff>
    </xdr:from>
    <xdr:to>
      <xdr:col>38</xdr:col>
      <xdr:colOff>295275</xdr:colOff>
      <xdr:row>30</xdr:row>
      <xdr:rowOff>57150</xdr:rowOff>
    </xdr:to>
    <xdr:graphicFrame>
      <xdr:nvGraphicFramePr>
        <xdr:cNvPr id="3" name="Chart 5"/>
        <xdr:cNvGraphicFramePr/>
      </xdr:nvGraphicFramePr>
      <xdr:xfrm>
        <a:off x="22479000" y="762000"/>
        <a:ext cx="4733925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1</xdr:row>
      <xdr:rowOff>28575</xdr:rowOff>
    </xdr:from>
    <xdr:to>
      <xdr:col>24</xdr:col>
      <xdr:colOff>361950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9001125" y="190500"/>
        <a:ext cx="6781800" cy="901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209550</xdr:colOff>
      <xdr:row>24</xdr:row>
      <xdr:rowOff>104775</xdr:rowOff>
    </xdr:from>
    <xdr:to>
      <xdr:col>44</xdr:col>
      <xdr:colOff>361950</xdr:colOff>
      <xdr:row>55</xdr:row>
      <xdr:rowOff>123825</xdr:rowOff>
    </xdr:to>
    <xdr:graphicFrame>
      <xdr:nvGraphicFramePr>
        <xdr:cNvPr id="2" name="Chart 4"/>
        <xdr:cNvGraphicFramePr/>
      </xdr:nvGraphicFramePr>
      <xdr:xfrm>
        <a:off x="22945725" y="3990975"/>
        <a:ext cx="50292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371475</xdr:colOff>
      <xdr:row>24</xdr:row>
      <xdr:rowOff>104775</xdr:rowOff>
    </xdr:from>
    <xdr:to>
      <xdr:col>35</xdr:col>
      <xdr:colOff>533400</xdr:colOff>
      <xdr:row>55</xdr:row>
      <xdr:rowOff>104775</xdr:rowOff>
    </xdr:to>
    <xdr:graphicFrame>
      <xdr:nvGraphicFramePr>
        <xdr:cNvPr id="3" name="Chart 7"/>
        <xdr:cNvGraphicFramePr/>
      </xdr:nvGraphicFramePr>
      <xdr:xfrm>
        <a:off x="17621250" y="3990975"/>
        <a:ext cx="5038725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485775</xdr:colOff>
      <xdr:row>1</xdr:row>
      <xdr:rowOff>57150</xdr:rowOff>
    </xdr:from>
    <xdr:to>
      <xdr:col>45</xdr:col>
      <xdr:colOff>409575</xdr:colOff>
      <xdr:row>16</xdr:row>
      <xdr:rowOff>57150</xdr:rowOff>
    </xdr:to>
    <xdr:graphicFrame>
      <xdr:nvGraphicFramePr>
        <xdr:cNvPr id="4" name="Chart 9"/>
        <xdr:cNvGraphicFramePr/>
      </xdr:nvGraphicFramePr>
      <xdr:xfrm>
        <a:off x="17125950" y="219075"/>
        <a:ext cx="1150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3"/>
  <sheetViews>
    <sheetView workbookViewId="0" topLeftCell="A1">
      <selection activeCell="H5" sqref="H5"/>
    </sheetView>
  </sheetViews>
  <sheetFormatPr defaultColWidth="9.140625" defaultRowHeight="12.75"/>
  <cols>
    <col min="1" max="1" width="28.28125" style="0" customWidth="1"/>
    <col min="3" max="3" width="8.00390625" style="0" customWidth="1"/>
    <col min="7" max="7" width="11.00390625" style="0" bestFit="1" customWidth="1"/>
    <col min="8" max="8" width="11.00390625" style="0" customWidth="1"/>
    <col min="9" max="9" width="10.421875" style="0" customWidth="1"/>
    <col min="10" max="10" width="12.7109375" style="0" bestFit="1" customWidth="1"/>
    <col min="11" max="11" width="11.00390625" style="0" customWidth="1"/>
    <col min="12" max="12" width="10.57421875" style="0" customWidth="1"/>
    <col min="13" max="13" width="12.140625" style="0" customWidth="1"/>
    <col min="14" max="14" width="22.8515625" style="0" bestFit="1" customWidth="1"/>
    <col min="15" max="15" width="10.00390625" style="0" bestFit="1" customWidth="1"/>
    <col min="16" max="17" width="12.421875" style="0" bestFit="1" customWidth="1"/>
    <col min="18" max="18" width="11.421875" style="0" bestFit="1" customWidth="1"/>
    <col min="24" max="24" width="9.140625" style="17" customWidth="1"/>
  </cols>
  <sheetData>
    <row r="1" spans="2:18" ht="12.75">
      <c r="B1" t="s">
        <v>628</v>
      </c>
      <c r="C1" t="s">
        <v>629</v>
      </c>
      <c r="D1" s="2" t="s">
        <v>624</v>
      </c>
      <c r="E1" s="2" t="s">
        <v>548</v>
      </c>
      <c r="H1" t="s">
        <v>619</v>
      </c>
      <c r="I1" t="s">
        <v>562</v>
      </c>
      <c r="J1" t="s">
        <v>564</v>
      </c>
      <c r="K1" t="s">
        <v>576</v>
      </c>
      <c r="L1" t="s">
        <v>590</v>
      </c>
      <c r="P1">
        <v>0.05</v>
      </c>
      <c r="Q1">
        <v>1.95996</v>
      </c>
      <c r="R1">
        <f>Q1^2</f>
        <v>3.8414432015999997</v>
      </c>
    </row>
    <row r="2" spans="1:11" ht="12.75">
      <c r="A2" t="s">
        <v>0</v>
      </c>
      <c r="B2" s="1">
        <v>145179</v>
      </c>
      <c r="C2" s="1">
        <v>5793</v>
      </c>
      <c r="D2" s="2">
        <f>C2/B2</f>
        <v>0.03990246523257496</v>
      </c>
      <c r="E2" s="2"/>
      <c r="F2" t="s">
        <v>638</v>
      </c>
      <c r="H2" t="s">
        <v>620</v>
      </c>
      <c r="I2" t="s">
        <v>563</v>
      </c>
      <c r="J2" t="s">
        <v>565</v>
      </c>
      <c r="K2" t="s">
        <v>575</v>
      </c>
    </row>
    <row r="3" spans="1:23" ht="12.75">
      <c r="A3" t="s">
        <v>1</v>
      </c>
      <c r="B3" s="1">
        <v>90422</v>
      </c>
      <c r="C3" s="1">
        <v>5050</v>
      </c>
      <c r="D3" s="5">
        <f aca="true" t="shared" si="0" ref="D3:D66">C3/B3</f>
        <v>0.05584924022914777</v>
      </c>
      <c r="E3" s="5">
        <v>1</v>
      </c>
      <c r="K3" t="s">
        <v>578</v>
      </c>
      <c r="P3" t="s">
        <v>550</v>
      </c>
      <c r="Q3" t="s">
        <v>549</v>
      </c>
      <c r="R3" t="s">
        <v>551</v>
      </c>
      <c r="S3" s="22" t="s">
        <v>644</v>
      </c>
      <c r="T3" t="s">
        <v>552</v>
      </c>
      <c r="U3" t="s">
        <v>553</v>
      </c>
      <c r="V3" t="s">
        <v>554</v>
      </c>
      <c r="W3" t="s">
        <v>555</v>
      </c>
    </row>
    <row r="4" spans="1:29" ht="12.75">
      <c r="A4" t="s">
        <v>2</v>
      </c>
      <c r="B4" s="1">
        <v>57161</v>
      </c>
      <c r="C4" s="1">
        <v>4686</v>
      </c>
      <c r="D4" s="5">
        <f t="shared" si="0"/>
        <v>0.0819789716764927</v>
      </c>
      <c r="E4" s="5">
        <v>1</v>
      </c>
      <c r="J4" t="s">
        <v>566</v>
      </c>
      <c r="K4" t="s">
        <v>589</v>
      </c>
      <c r="N4" s="2" t="s">
        <v>0</v>
      </c>
      <c r="O4" t="s">
        <v>556</v>
      </c>
      <c r="P4" s="10">
        <f>D2</f>
        <v>0.03990246523257496</v>
      </c>
      <c r="Q4" s="13">
        <f>B2</f>
        <v>145179</v>
      </c>
      <c r="R4" s="7">
        <f>SQRT(P4*(1-P4)/Q4)</f>
        <v>0.0005136953575819862</v>
      </c>
      <c r="S4" s="7">
        <f>$R$1/Q4</f>
        <v>2.6460047263033908E-05</v>
      </c>
      <c r="T4">
        <f>(P4+S4/2)/(1+S4)</f>
        <v>0.03991463911296906</v>
      </c>
      <c r="U4">
        <f>$Q$1*SQRT((P4*(1-P4)+S4/4)/Q4)/(1+S4)</f>
        <v>0.0010068826308706586</v>
      </c>
      <c r="V4">
        <f>T4-U4</f>
        <v>0.0389077564820984</v>
      </c>
      <c r="W4">
        <f>T4+U4</f>
        <v>0.04092152174383972</v>
      </c>
      <c r="Z4" s="2" t="s">
        <v>637</v>
      </c>
      <c r="AC4" s="2" t="s">
        <v>624</v>
      </c>
    </row>
    <row r="5" spans="1:30" ht="12.75">
      <c r="A5" t="s">
        <v>3</v>
      </c>
      <c r="B5" s="1">
        <v>32658</v>
      </c>
      <c r="C5" s="1">
        <v>2901</v>
      </c>
      <c r="D5" s="5">
        <f t="shared" si="0"/>
        <v>0.0888296895094617</v>
      </c>
      <c r="E5" s="5">
        <v>1</v>
      </c>
      <c r="F5">
        <v>8</v>
      </c>
      <c r="Q5" s="1"/>
      <c r="R5" s="7"/>
      <c r="S5" s="7"/>
      <c r="Y5" t="s">
        <v>634</v>
      </c>
      <c r="Z5" t="s">
        <v>549</v>
      </c>
      <c r="AA5" s="25" t="s">
        <v>635</v>
      </c>
      <c r="AC5" t="s">
        <v>550</v>
      </c>
      <c r="AD5" s="25" t="s">
        <v>636</v>
      </c>
    </row>
    <row r="6" spans="1:29" ht="12.75">
      <c r="A6" t="s">
        <v>4</v>
      </c>
      <c r="B6" s="1">
        <v>29503</v>
      </c>
      <c r="C6" s="1">
        <v>2617</v>
      </c>
      <c r="D6" s="5">
        <f t="shared" si="0"/>
        <v>0.08870284377859879</v>
      </c>
      <c r="E6" s="5">
        <v>1</v>
      </c>
      <c r="L6" t="str">
        <f>$A6</f>
        <v>    direct conversations</v>
      </c>
      <c r="R6" t="s">
        <v>551</v>
      </c>
      <c r="S6" t="s">
        <v>558</v>
      </c>
      <c r="Z6" t="s">
        <v>638</v>
      </c>
      <c r="AC6" t="s">
        <v>638</v>
      </c>
    </row>
    <row r="7" spans="1:30" ht="12.75">
      <c r="A7" t="s">
        <v>5</v>
      </c>
      <c r="B7">
        <v>322</v>
      </c>
      <c r="C7">
        <v>20</v>
      </c>
      <c r="D7" s="6">
        <f t="shared" si="0"/>
        <v>0.062111801242236024</v>
      </c>
      <c r="E7" s="6">
        <v>1</v>
      </c>
      <c r="F7">
        <f>ROUND(D7*$F$5,2)/$F$5</f>
        <v>0.0625</v>
      </c>
      <c r="G7" t="str">
        <f>A7</f>
        <v>     S1A-001</v>
      </c>
      <c r="H7" s="15">
        <f>B7*(D$2-D7)^2</f>
        <v>0.15882798312878893</v>
      </c>
      <c r="I7">
        <f>B7*(D$3-D7)^2</f>
        <v>0.012628733882534252</v>
      </c>
      <c r="J7">
        <f>B7*(D$4-D7)^2</f>
        <v>0.12709483646254452</v>
      </c>
      <c r="K7">
        <f>B7*(D$5-D7)^2</f>
        <v>0.22985826821410563</v>
      </c>
      <c r="L7">
        <f>B7*(D$6-D7)^2</f>
        <v>0.2276809009009505</v>
      </c>
      <c r="M7">
        <f>(D7-D$6)^2</f>
        <v>0.0007070835431706537</v>
      </c>
      <c r="O7" t="s">
        <v>633</v>
      </c>
      <c r="P7">
        <f>P4</f>
        <v>0.03990246523257496</v>
      </c>
      <c r="Q7" s="11">
        <v>500</v>
      </c>
      <c r="R7" s="7">
        <f>SQRT(P7*(1-P7)/Q7)</f>
        <v>0.008753314629434739</v>
      </c>
      <c r="S7" s="7">
        <f>R7^2</f>
        <v>7.662051700187621E-05</v>
      </c>
      <c r="Y7">
        <f>ROUND(B7/10,0)*10</f>
        <v>320</v>
      </c>
      <c r="Z7">
        <v>10</v>
      </c>
      <c r="AA7">
        <f>COUNTIF(Y$7:Y$553,Z7)</f>
        <v>0</v>
      </c>
      <c r="AC7">
        <v>0</v>
      </c>
      <c r="AD7">
        <f aca="true" t="shared" si="1" ref="AD7:AD38">COUNTIF(F$7:F$553,AC7)</f>
        <v>107</v>
      </c>
    </row>
    <row r="8" spans="1:30" ht="12.75">
      <c r="A8" t="s">
        <v>6</v>
      </c>
      <c r="B8">
        <v>328</v>
      </c>
      <c r="C8">
        <v>19</v>
      </c>
      <c r="D8" s="6">
        <f t="shared" si="0"/>
        <v>0.057926829268292686</v>
      </c>
      <c r="E8" s="6">
        <v>1</v>
      </c>
      <c r="F8">
        <f aca="true" t="shared" si="2" ref="F8:F71">ROUND(D8*$F$5,2)/$F$5</f>
        <v>0.0575</v>
      </c>
      <c r="G8" t="str">
        <f aca="true" t="shared" si="3" ref="G8:G71">A8</f>
        <v>     S1A-002</v>
      </c>
      <c r="H8" s="15">
        <f aca="true" t="shared" si="4" ref="H8:H71">B8*(D$2-D8)^2</f>
        <v>0.1065598852366005</v>
      </c>
      <c r="I8">
        <f aca="true" t="shared" si="5" ref="I8:I71">B8*(D$3-D8)^2</f>
        <v>0.0014157713987086287</v>
      </c>
      <c r="J8">
        <f aca="true" t="shared" si="6" ref="J8:J71">B8*(D$4-D8)^2</f>
        <v>0.18974982185118153</v>
      </c>
      <c r="K8">
        <f aca="true" t="shared" si="7" ref="K8:K71">B8*(D$5-D8)^2</f>
        <v>0.3132356609159537</v>
      </c>
      <c r="L8">
        <f aca="true" t="shared" si="8" ref="L8:L71">B8*(D$6-D8)^2</f>
        <v>0.3106694866774515</v>
      </c>
      <c r="M8">
        <f aca="true" t="shared" si="9" ref="M8:M71">(D8-D$6)^2</f>
        <v>0.0009471630691385716</v>
      </c>
      <c r="O8" t="s">
        <v>632</v>
      </c>
      <c r="R8" s="7">
        <f>SQRT(S8)</f>
        <v>0.04446237816131469</v>
      </c>
      <c r="S8" s="12">
        <f>SUM(H7:H553)/Q4*Q7/(Q7-1)</f>
        <v>0.001976903071759753</v>
      </c>
      <c r="Y8">
        <f aca="true" t="shared" si="10" ref="Y8:Y71">ROUND(B8/10,0)*10</f>
        <v>330</v>
      </c>
      <c r="Z8">
        <f>Z7+10</f>
        <v>20</v>
      </c>
      <c r="AA8">
        <f aca="true" t="shared" si="11" ref="AA8:AA59">COUNTIF(Y$7:Y$553,Z8)</f>
        <v>0</v>
      </c>
      <c r="AC8">
        <f>AC7+0.01/$F$5</f>
        <v>0.00125</v>
      </c>
      <c r="AD8">
        <f t="shared" si="1"/>
        <v>0</v>
      </c>
    </row>
    <row r="9" spans="1:30" ht="12.75">
      <c r="A9" t="s">
        <v>7</v>
      </c>
      <c r="B9">
        <v>334</v>
      </c>
      <c r="C9">
        <v>25</v>
      </c>
      <c r="D9" s="6">
        <f t="shared" si="0"/>
        <v>0.0748502994011976</v>
      </c>
      <c r="E9" s="6">
        <v>1</v>
      </c>
      <c r="F9">
        <f t="shared" si="2"/>
        <v>0.075</v>
      </c>
      <c r="G9" t="str">
        <f t="shared" si="3"/>
        <v>     S1A-003</v>
      </c>
      <c r="H9" s="15">
        <f t="shared" si="4"/>
        <v>0.40793127176790106</v>
      </c>
      <c r="I9">
        <f t="shared" si="5"/>
        <v>0.12058744338635277</v>
      </c>
      <c r="J9">
        <f t="shared" si="6"/>
        <v>0.016973201448459423</v>
      </c>
      <c r="K9">
        <f t="shared" si="7"/>
        <v>0.06527139816487675</v>
      </c>
      <c r="L9">
        <f t="shared" si="8"/>
        <v>0.06409225723310834</v>
      </c>
      <c r="M9">
        <f t="shared" si="9"/>
        <v>0.00019189298572786927</v>
      </c>
      <c r="Q9" s="9">
        <f>(Q4-Q7)*S9+Q7</f>
        <v>6107.447293532063</v>
      </c>
      <c r="R9" s="7"/>
      <c r="S9">
        <f>S7/S8</f>
        <v>0.038757852166050794</v>
      </c>
      <c r="T9" t="s">
        <v>623</v>
      </c>
      <c r="Y9">
        <f t="shared" si="10"/>
        <v>330</v>
      </c>
      <c r="Z9">
        <f aca="true" t="shared" si="12" ref="Z9:Z59">Z8+10</f>
        <v>30</v>
      </c>
      <c r="AA9">
        <f t="shared" si="11"/>
        <v>0</v>
      </c>
      <c r="AC9">
        <f aca="true" t="shared" si="13" ref="AC9:AC72">AC8+0.01/$F$5</f>
        <v>0.0025</v>
      </c>
      <c r="AD9">
        <f t="shared" si="1"/>
        <v>3</v>
      </c>
    </row>
    <row r="10" spans="1:30" ht="12.75">
      <c r="A10" t="s">
        <v>8</v>
      </c>
      <c r="B10">
        <v>292</v>
      </c>
      <c r="C10">
        <v>28</v>
      </c>
      <c r="D10" s="6">
        <f t="shared" si="0"/>
        <v>0.0958904109589041</v>
      </c>
      <c r="E10" s="6">
        <v>1</v>
      </c>
      <c r="F10">
        <f t="shared" si="2"/>
        <v>0.09625</v>
      </c>
      <c r="G10" t="str">
        <f t="shared" si="3"/>
        <v>     S1A-004</v>
      </c>
      <c r="H10" s="15">
        <f t="shared" si="4"/>
        <v>0.9153178194630784</v>
      </c>
      <c r="I10">
        <f t="shared" si="5"/>
        <v>0.4681622431955726</v>
      </c>
      <c r="J10">
        <f t="shared" si="6"/>
        <v>0.05651021772919993</v>
      </c>
      <c r="K10">
        <f t="shared" si="7"/>
        <v>0.014557305916891892</v>
      </c>
      <c r="L10">
        <f t="shared" si="8"/>
        <v>0.015085047615649425</v>
      </c>
      <c r="M10">
        <f t="shared" si="9"/>
        <v>5.166112197140214E-05</v>
      </c>
      <c r="O10" t="s">
        <v>561</v>
      </c>
      <c r="P10">
        <f>P7</f>
        <v>0.03990246523257496</v>
      </c>
      <c r="Q10" s="9">
        <f>Q9</f>
        <v>6107.447293532063</v>
      </c>
      <c r="R10" s="7">
        <f>SQRT(P10*(1-P10)/Q10)</f>
        <v>0.002504538299545571</v>
      </c>
      <c r="S10" s="7">
        <f>$R$1/Q10</f>
        <v>0.0006289768895211233</v>
      </c>
      <c r="T10">
        <f>(P10+S10/2)/(1+S10)</f>
        <v>0.040191674043211174</v>
      </c>
      <c r="U10">
        <f>$Q$1*SQRT((P10*(1-P10)+S10/4)/Q10)/(1+S10)</f>
        <v>0.004915766725180099</v>
      </c>
      <c r="V10">
        <f>T10-U10</f>
        <v>0.035275907318031076</v>
      </c>
      <c r="W10">
        <f>T10+U10</f>
        <v>0.04510744076839127</v>
      </c>
      <c r="Y10">
        <f t="shared" si="10"/>
        <v>290</v>
      </c>
      <c r="Z10">
        <f t="shared" si="12"/>
        <v>40</v>
      </c>
      <c r="AA10">
        <f t="shared" si="11"/>
        <v>0</v>
      </c>
      <c r="AC10">
        <f t="shared" si="13"/>
        <v>0.00375</v>
      </c>
      <c r="AD10">
        <f t="shared" si="1"/>
        <v>36</v>
      </c>
    </row>
    <row r="11" spans="1:30" ht="12.75">
      <c r="A11" t="s">
        <v>9</v>
      </c>
      <c r="B11">
        <v>342</v>
      </c>
      <c r="C11">
        <v>17</v>
      </c>
      <c r="D11" s="6">
        <f t="shared" si="0"/>
        <v>0.049707602339181284</v>
      </c>
      <c r="E11" s="6">
        <v>1</v>
      </c>
      <c r="F11">
        <f t="shared" si="2"/>
        <v>0.05</v>
      </c>
      <c r="G11" t="str">
        <f t="shared" si="3"/>
        <v>     S1A-005</v>
      </c>
      <c r="H11" s="15">
        <f t="shared" si="4"/>
        <v>0.03288012407833711</v>
      </c>
      <c r="I11">
        <f t="shared" si="5"/>
        <v>0.012900142862243428</v>
      </c>
      <c r="J11">
        <f t="shared" si="6"/>
        <v>0.35617291738556606</v>
      </c>
      <c r="K11">
        <f t="shared" si="7"/>
        <v>0.5234438949591846</v>
      </c>
      <c r="L11">
        <f t="shared" si="8"/>
        <v>0.5200550683821147</v>
      </c>
      <c r="M11">
        <f t="shared" si="9"/>
        <v>0.001520628854918464</v>
      </c>
      <c r="Y11">
        <f t="shared" si="10"/>
        <v>340</v>
      </c>
      <c r="Z11">
        <f t="shared" si="12"/>
        <v>50</v>
      </c>
      <c r="AA11">
        <f t="shared" si="11"/>
        <v>0</v>
      </c>
      <c r="AC11">
        <f t="shared" si="13"/>
        <v>0.005</v>
      </c>
      <c r="AD11">
        <f t="shared" si="1"/>
        <v>14</v>
      </c>
    </row>
    <row r="12" spans="1:30" ht="12.75">
      <c r="A12" t="s">
        <v>10</v>
      </c>
      <c r="B12">
        <v>340</v>
      </c>
      <c r="C12">
        <v>43</v>
      </c>
      <c r="D12" s="6">
        <f t="shared" si="0"/>
        <v>0.1264705882352941</v>
      </c>
      <c r="E12" s="6">
        <v>1</v>
      </c>
      <c r="F12">
        <f t="shared" si="2"/>
        <v>0.12625</v>
      </c>
      <c r="G12" t="str">
        <f t="shared" si="3"/>
        <v>     S1A-006</v>
      </c>
      <c r="H12" s="15">
        <f t="shared" si="4"/>
        <v>2.5479735728727304</v>
      </c>
      <c r="I12">
        <f t="shared" si="5"/>
        <v>1.6957074300297776</v>
      </c>
      <c r="J12">
        <f t="shared" si="6"/>
        <v>0.6730313409652399</v>
      </c>
      <c r="K12">
        <f t="shared" si="7"/>
        <v>0.4817246673420466</v>
      </c>
      <c r="L12">
        <f t="shared" si="8"/>
        <v>0.48497685725772177</v>
      </c>
      <c r="M12">
        <f t="shared" si="9"/>
        <v>0.0014264025213462405</v>
      </c>
      <c r="Y12">
        <f t="shared" si="10"/>
        <v>340</v>
      </c>
      <c r="Z12">
        <f t="shared" si="12"/>
        <v>60</v>
      </c>
      <c r="AA12">
        <f t="shared" si="11"/>
        <v>0</v>
      </c>
      <c r="AC12">
        <f t="shared" si="13"/>
        <v>0.00625</v>
      </c>
      <c r="AD12">
        <f t="shared" si="1"/>
        <v>10</v>
      </c>
    </row>
    <row r="13" spans="1:30" ht="12.75">
      <c r="A13" t="s">
        <v>11</v>
      </c>
      <c r="B13">
        <v>339</v>
      </c>
      <c r="C13">
        <v>44</v>
      </c>
      <c r="D13" s="6">
        <f t="shared" si="0"/>
        <v>0.12979351032448377</v>
      </c>
      <c r="E13" s="6">
        <v>1</v>
      </c>
      <c r="F13">
        <f t="shared" si="2"/>
        <v>0.13</v>
      </c>
      <c r="G13" t="str">
        <f t="shared" si="3"/>
        <v>     S1A-007</v>
      </c>
      <c r="H13" s="15">
        <f t="shared" si="4"/>
        <v>2.739255595835583</v>
      </c>
      <c r="I13">
        <f t="shared" si="5"/>
        <v>1.8535689720969486</v>
      </c>
      <c r="J13">
        <f t="shared" si="6"/>
        <v>0.7750320059747584</v>
      </c>
      <c r="K13">
        <f t="shared" si="7"/>
        <v>0.5688537347444149</v>
      </c>
      <c r="L13">
        <f t="shared" si="8"/>
        <v>0.5723821353657529</v>
      </c>
      <c r="M13">
        <f t="shared" si="9"/>
        <v>0.0016884428771851117</v>
      </c>
      <c r="P13" t="s">
        <v>550</v>
      </c>
      <c r="Q13" t="s">
        <v>549</v>
      </c>
      <c r="R13" t="s">
        <v>551</v>
      </c>
      <c r="S13" s="22" t="s">
        <v>644</v>
      </c>
      <c r="T13" t="s">
        <v>552</v>
      </c>
      <c r="U13" t="s">
        <v>553</v>
      </c>
      <c r="V13" t="s">
        <v>554</v>
      </c>
      <c r="W13" t="s">
        <v>555</v>
      </c>
      <c r="Y13">
        <f t="shared" si="10"/>
        <v>340</v>
      </c>
      <c r="Z13">
        <f t="shared" si="12"/>
        <v>70</v>
      </c>
      <c r="AA13">
        <f t="shared" si="11"/>
        <v>0</v>
      </c>
      <c r="AC13">
        <f t="shared" si="13"/>
        <v>0.007500000000000001</v>
      </c>
      <c r="AD13">
        <f t="shared" si="1"/>
        <v>22</v>
      </c>
    </row>
    <row r="14" spans="1:30" ht="12.75">
      <c r="A14" t="s">
        <v>12</v>
      </c>
      <c r="B14">
        <v>361</v>
      </c>
      <c r="C14">
        <v>31</v>
      </c>
      <c r="D14" s="6">
        <f t="shared" si="0"/>
        <v>0.08587257617728532</v>
      </c>
      <c r="E14" s="6">
        <v>1</v>
      </c>
      <c r="F14">
        <f t="shared" si="2"/>
        <v>0.08625</v>
      </c>
      <c r="G14" t="str">
        <f t="shared" si="3"/>
        <v>     S1A-008</v>
      </c>
      <c r="H14" s="15">
        <f t="shared" si="4"/>
        <v>0.7628836471971016</v>
      </c>
      <c r="I14">
        <f t="shared" si="5"/>
        <v>0.32540565322515685</v>
      </c>
      <c r="J14">
        <f t="shared" si="6"/>
        <v>0.005472816319101884</v>
      </c>
      <c r="K14">
        <f t="shared" si="7"/>
        <v>0.003156771452620043</v>
      </c>
      <c r="L14">
        <f t="shared" si="8"/>
        <v>0.0028917597049111354</v>
      </c>
      <c r="M14">
        <f t="shared" si="9"/>
        <v>8.010414695044696E-06</v>
      </c>
      <c r="N14" s="2" t="s">
        <v>567</v>
      </c>
      <c r="O14" t="s">
        <v>556</v>
      </c>
      <c r="P14">
        <f>D3</f>
        <v>0.05584924022914777</v>
      </c>
      <c r="Q14" s="1">
        <f>B3</f>
        <v>90422</v>
      </c>
      <c r="R14" s="7">
        <f>SQRT(P14*(1-P14)/Q14)</f>
        <v>0.0007636463033762866</v>
      </c>
      <c r="S14" s="7">
        <f>$R$1/Q14</f>
        <v>4.248350182035345E-05</v>
      </c>
      <c r="T14">
        <f>(P14+S14/2)/(1+S14)</f>
        <v>0.05586810850716848</v>
      </c>
      <c r="U14">
        <f>$Q$1*SQRT((P14*(1-P14)+S14/4)/Q14)/(1+S14)</f>
        <v>0.0014968033457081525</v>
      </c>
      <c r="V14">
        <f>T14-U14</f>
        <v>0.054371305161460326</v>
      </c>
      <c r="W14">
        <f>T14+U14</f>
        <v>0.057364911852876635</v>
      </c>
      <c r="Y14">
        <f t="shared" si="10"/>
        <v>360</v>
      </c>
      <c r="Z14">
        <f t="shared" si="12"/>
        <v>80</v>
      </c>
      <c r="AA14">
        <f t="shared" si="11"/>
        <v>0</v>
      </c>
      <c r="AC14">
        <f t="shared" si="13"/>
        <v>0.00875</v>
      </c>
      <c r="AD14">
        <f t="shared" si="1"/>
        <v>5</v>
      </c>
    </row>
    <row r="15" spans="1:30" ht="12.75">
      <c r="A15" t="s">
        <v>13</v>
      </c>
      <c r="B15">
        <v>280</v>
      </c>
      <c r="C15">
        <v>27</v>
      </c>
      <c r="D15" s="6">
        <f t="shared" si="0"/>
        <v>0.09642857142857143</v>
      </c>
      <c r="E15" s="6">
        <v>1</v>
      </c>
      <c r="F15">
        <f t="shared" si="2"/>
        <v>0.09625</v>
      </c>
      <c r="G15" t="str">
        <f t="shared" si="3"/>
        <v>     S1A-009</v>
      </c>
      <c r="H15" s="15">
        <f t="shared" si="4"/>
        <v>0.8946561908706999</v>
      </c>
      <c r="I15">
        <f t="shared" si="5"/>
        <v>0.4610709937659052</v>
      </c>
      <c r="J15">
        <f t="shared" si="6"/>
        <v>0.058461461238676606</v>
      </c>
      <c r="K15">
        <f t="shared" si="7"/>
        <v>0.016168041797760394</v>
      </c>
      <c r="L15">
        <f t="shared" si="8"/>
        <v>0.016712322962034527</v>
      </c>
      <c r="M15">
        <f t="shared" si="9"/>
        <v>5.9686867721551876E-05</v>
      </c>
      <c r="Q15" s="1"/>
      <c r="R15" s="7"/>
      <c r="S15" s="7"/>
      <c r="Y15">
        <f t="shared" si="10"/>
        <v>280</v>
      </c>
      <c r="Z15">
        <f t="shared" si="12"/>
        <v>90</v>
      </c>
      <c r="AA15">
        <f t="shared" si="11"/>
        <v>0</v>
      </c>
      <c r="AC15">
        <f t="shared" si="13"/>
        <v>0.01</v>
      </c>
      <c r="AD15">
        <f t="shared" si="1"/>
        <v>9</v>
      </c>
    </row>
    <row r="16" spans="1:30" ht="12.75">
      <c r="A16" t="s">
        <v>14</v>
      </c>
      <c r="B16">
        <v>312</v>
      </c>
      <c r="C16">
        <v>16</v>
      </c>
      <c r="D16" s="6">
        <f t="shared" si="0"/>
        <v>0.05128205128205128</v>
      </c>
      <c r="E16" s="6">
        <v>1</v>
      </c>
      <c r="F16">
        <f t="shared" si="2"/>
        <v>0.05125</v>
      </c>
      <c r="G16" t="str">
        <f t="shared" si="3"/>
        <v>     S1A-010</v>
      </c>
      <c r="H16" s="15">
        <f t="shared" si="4"/>
        <v>0.04040243334112008</v>
      </c>
      <c r="I16">
        <f t="shared" si="5"/>
        <v>0.0065080750420858716</v>
      </c>
      <c r="J16">
        <f t="shared" si="6"/>
        <v>0.2939978875712343</v>
      </c>
      <c r="K16">
        <f t="shared" si="7"/>
        <v>0.43986544257442556</v>
      </c>
      <c r="L16">
        <f t="shared" si="8"/>
        <v>0.4368985018537358</v>
      </c>
      <c r="M16">
        <f t="shared" si="9"/>
        <v>0.001400315711069666</v>
      </c>
      <c r="R16" t="s">
        <v>551</v>
      </c>
      <c r="S16" t="s">
        <v>558</v>
      </c>
      <c r="Y16">
        <f t="shared" si="10"/>
        <v>310</v>
      </c>
      <c r="Z16">
        <f t="shared" si="12"/>
        <v>100</v>
      </c>
      <c r="AA16">
        <f t="shared" si="11"/>
        <v>0</v>
      </c>
      <c r="AC16">
        <f t="shared" si="13"/>
        <v>0.01125</v>
      </c>
      <c r="AD16">
        <f t="shared" si="1"/>
        <v>14</v>
      </c>
    </row>
    <row r="17" spans="1:30" ht="12.75">
      <c r="A17" t="s">
        <v>15</v>
      </c>
      <c r="B17">
        <v>311</v>
      </c>
      <c r="C17">
        <v>37</v>
      </c>
      <c r="D17" s="6">
        <f t="shared" si="0"/>
        <v>0.1189710610932476</v>
      </c>
      <c r="E17" s="6">
        <v>1</v>
      </c>
      <c r="F17">
        <f t="shared" si="2"/>
        <v>0.11875</v>
      </c>
      <c r="G17" t="str">
        <f t="shared" si="3"/>
        <v>     S1A-011</v>
      </c>
      <c r="H17" s="15">
        <f t="shared" si="4"/>
        <v>1.9443231267786756</v>
      </c>
      <c r="I17">
        <f t="shared" si="5"/>
        <v>1.2391372877210467</v>
      </c>
      <c r="J17">
        <f t="shared" si="6"/>
        <v>0.4255769652987457</v>
      </c>
      <c r="K17">
        <f t="shared" si="7"/>
        <v>0.28254420937602714</v>
      </c>
      <c r="L17">
        <f t="shared" si="8"/>
        <v>0.2849273085955166</v>
      </c>
      <c r="M17">
        <f t="shared" si="9"/>
        <v>0.0009161649794068059</v>
      </c>
      <c r="O17" t="s">
        <v>633</v>
      </c>
      <c r="P17">
        <f>P14</f>
        <v>0.05584924022914777</v>
      </c>
      <c r="Q17" s="8">
        <v>300</v>
      </c>
      <c r="R17" s="7">
        <f>SQRT(P17*(1-P17)/Q17)</f>
        <v>0.013257715061424263</v>
      </c>
      <c r="S17" s="7">
        <f>R17^2</f>
        <v>0.00017576700864991576</v>
      </c>
      <c r="Y17">
        <f t="shared" si="10"/>
        <v>310</v>
      </c>
      <c r="Z17">
        <f t="shared" si="12"/>
        <v>110</v>
      </c>
      <c r="AA17">
        <f t="shared" si="11"/>
        <v>0</v>
      </c>
      <c r="AC17">
        <f t="shared" si="13"/>
        <v>0.012499999999999999</v>
      </c>
      <c r="AD17">
        <f t="shared" si="1"/>
        <v>5</v>
      </c>
    </row>
    <row r="18" spans="1:30" ht="12.75">
      <c r="A18" t="s">
        <v>16</v>
      </c>
      <c r="B18">
        <v>246</v>
      </c>
      <c r="C18">
        <v>18</v>
      </c>
      <c r="D18" s="6">
        <f t="shared" si="0"/>
        <v>0.07317073170731707</v>
      </c>
      <c r="E18" s="6">
        <v>1</v>
      </c>
      <c r="F18">
        <f t="shared" si="2"/>
        <v>0.07375</v>
      </c>
      <c r="G18" t="str">
        <f t="shared" si="3"/>
        <v>     S1A-012</v>
      </c>
      <c r="H18" s="15">
        <f t="shared" si="4"/>
        <v>0.2722672783416747</v>
      </c>
      <c r="I18">
        <f t="shared" si="5"/>
        <v>0.07380838048895973</v>
      </c>
      <c r="J18">
        <f t="shared" si="6"/>
        <v>0.01908593247322748</v>
      </c>
      <c r="K18">
        <f t="shared" si="7"/>
        <v>0.06031992802453916</v>
      </c>
      <c r="L18">
        <f t="shared" si="8"/>
        <v>0.059346640327134395</v>
      </c>
      <c r="M18">
        <f t="shared" si="9"/>
        <v>0.00024124650539485525</v>
      </c>
      <c r="O18" t="s">
        <v>632</v>
      </c>
      <c r="R18" s="7">
        <f>SQRT(S18)</f>
        <v>0.047337266695611745</v>
      </c>
      <c r="S18" s="7">
        <f>(Q17/(Q17-1))*SUM(I7:I325)/Q14</f>
        <v>0.002240816818211473</v>
      </c>
      <c r="Y18">
        <f t="shared" si="10"/>
        <v>250</v>
      </c>
      <c r="Z18">
        <f t="shared" si="12"/>
        <v>120</v>
      </c>
      <c r="AA18">
        <f t="shared" si="11"/>
        <v>0</v>
      </c>
      <c r="AC18">
        <f t="shared" si="13"/>
        <v>0.013749999999999998</v>
      </c>
      <c r="AD18">
        <f t="shared" si="1"/>
        <v>7</v>
      </c>
    </row>
    <row r="19" spans="1:30" ht="12.75">
      <c r="A19" t="s">
        <v>17</v>
      </c>
      <c r="B19">
        <v>312</v>
      </c>
      <c r="C19">
        <v>13</v>
      </c>
      <c r="D19" s="6">
        <f t="shared" si="0"/>
        <v>0.041666666666666664</v>
      </c>
      <c r="E19" s="6">
        <v>1</v>
      </c>
      <c r="F19">
        <f t="shared" si="2"/>
        <v>0.04125</v>
      </c>
      <c r="G19" t="str">
        <f t="shared" si="3"/>
        <v>     S1A-013</v>
      </c>
      <c r="H19" s="15">
        <f t="shared" si="4"/>
        <v>0.0009710708904159855</v>
      </c>
      <c r="I19">
        <f t="shared" si="5"/>
        <v>0.06275736257081867</v>
      </c>
      <c r="J19">
        <f t="shared" si="6"/>
        <v>0.5070255637840367</v>
      </c>
      <c r="K19">
        <f t="shared" si="7"/>
        <v>0.693997425785042</v>
      </c>
      <c r="L19">
        <f t="shared" si="8"/>
        <v>0.6902694106791747</v>
      </c>
      <c r="M19">
        <f t="shared" si="9"/>
        <v>0.002212401957305047</v>
      </c>
      <c r="Q19" s="9">
        <f>(Q14-Q17)*S19+Q17</f>
        <v>7369.062595750651</v>
      </c>
      <c r="R19" s="7"/>
      <c r="S19">
        <f>S17/S18</f>
        <v>0.07843881178569773</v>
      </c>
      <c r="T19" t="s">
        <v>623</v>
      </c>
      <c r="Y19">
        <f t="shared" si="10"/>
        <v>310</v>
      </c>
      <c r="Z19">
        <f t="shared" si="12"/>
        <v>130</v>
      </c>
      <c r="AA19">
        <f t="shared" si="11"/>
        <v>0</v>
      </c>
      <c r="AC19">
        <f t="shared" si="13"/>
        <v>0.014999999999999998</v>
      </c>
      <c r="AD19">
        <f t="shared" si="1"/>
        <v>7</v>
      </c>
    </row>
    <row r="20" spans="1:30" ht="12.75">
      <c r="A20" t="s">
        <v>18</v>
      </c>
      <c r="B20">
        <v>336</v>
      </c>
      <c r="C20">
        <v>18</v>
      </c>
      <c r="D20" s="6">
        <f t="shared" si="0"/>
        <v>0.05357142857142857</v>
      </c>
      <c r="E20" s="6">
        <v>1</v>
      </c>
      <c r="F20">
        <f t="shared" si="2"/>
        <v>0.05375</v>
      </c>
      <c r="G20" t="str">
        <f t="shared" si="3"/>
        <v>     S1A-014</v>
      </c>
      <c r="H20" s="15">
        <f t="shared" si="4"/>
        <v>0.06277842774299848</v>
      </c>
      <c r="I20">
        <f t="shared" si="5"/>
        <v>0.0017433111185419456</v>
      </c>
      <c r="J20">
        <f t="shared" si="6"/>
        <v>0.2711481377694019</v>
      </c>
      <c r="K20">
        <f t="shared" si="7"/>
        <v>0.4176967080298094</v>
      </c>
      <c r="L20">
        <f t="shared" si="8"/>
        <v>0.4146966883780865</v>
      </c>
      <c r="M20">
        <f t="shared" si="9"/>
        <v>0.0012342163344585908</v>
      </c>
      <c r="O20" t="s">
        <v>561</v>
      </c>
      <c r="P20">
        <f>P17</f>
        <v>0.05584924022914777</v>
      </c>
      <c r="Q20" s="9">
        <f>Q19</f>
        <v>7369.062595750651</v>
      </c>
      <c r="R20" s="7">
        <f>SQRT(P20*(1-P20)/Q20)</f>
        <v>0.0026749962981927364</v>
      </c>
      <c r="S20" s="7">
        <f>$R$1/Q20</f>
        <v>0.0005212933329966768</v>
      </c>
      <c r="T20">
        <f>(P20+S20/2)/(1+S20)</f>
        <v>0.056080652425426626</v>
      </c>
      <c r="U20">
        <f>$Q$1*SQRT((P20*(1-P20)+S20/4)/Q20)/(1+S20)</f>
        <v>0.005246625655408523</v>
      </c>
      <c r="V20">
        <f>T20-U20</f>
        <v>0.0508340267700181</v>
      </c>
      <c r="W20">
        <f>T20+U20</f>
        <v>0.06132727808083515</v>
      </c>
      <c r="Y20">
        <f t="shared" si="10"/>
        <v>340</v>
      </c>
      <c r="Z20">
        <f t="shared" si="12"/>
        <v>140</v>
      </c>
      <c r="AA20">
        <f t="shared" si="11"/>
        <v>0</v>
      </c>
      <c r="AC20">
        <f t="shared" si="13"/>
        <v>0.016249999999999997</v>
      </c>
      <c r="AD20">
        <f t="shared" si="1"/>
        <v>7</v>
      </c>
    </row>
    <row r="21" spans="1:30" ht="12.75">
      <c r="A21" t="s">
        <v>19</v>
      </c>
      <c r="B21">
        <v>302</v>
      </c>
      <c r="C21">
        <v>37</v>
      </c>
      <c r="D21" s="6">
        <f t="shared" si="0"/>
        <v>0.12251655629139073</v>
      </c>
      <c r="E21" s="6">
        <v>1</v>
      </c>
      <c r="F21">
        <f t="shared" si="2"/>
        <v>0.1225</v>
      </c>
      <c r="G21" t="str">
        <f t="shared" si="3"/>
        <v>     S1A-015</v>
      </c>
      <c r="H21" s="15">
        <f t="shared" si="4"/>
        <v>2.0611765885252398</v>
      </c>
      <c r="I21">
        <f t="shared" si="5"/>
        <v>1.3422483713447857</v>
      </c>
      <c r="J21">
        <f t="shared" si="6"/>
        <v>0.49627532145582515</v>
      </c>
      <c r="K21">
        <f t="shared" si="7"/>
        <v>0.3427111080621969</v>
      </c>
      <c r="L21">
        <f t="shared" si="8"/>
        <v>0.3452968804771182</v>
      </c>
      <c r="M21">
        <f t="shared" si="9"/>
        <v>0.0011433671538977424</v>
      </c>
      <c r="Y21">
        <f t="shared" si="10"/>
        <v>300</v>
      </c>
      <c r="Z21">
        <f t="shared" si="12"/>
        <v>150</v>
      </c>
      <c r="AA21">
        <f t="shared" si="11"/>
        <v>1</v>
      </c>
      <c r="AC21">
        <f t="shared" si="13"/>
        <v>0.017499999999999998</v>
      </c>
      <c r="AD21">
        <f t="shared" si="1"/>
        <v>3</v>
      </c>
    </row>
    <row r="22" spans="1:30" ht="12.75">
      <c r="A22" t="s">
        <v>20</v>
      </c>
      <c r="B22">
        <v>347</v>
      </c>
      <c r="C22">
        <v>0</v>
      </c>
      <c r="D22" s="6">
        <f t="shared" si="0"/>
        <v>0</v>
      </c>
      <c r="E22" s="6">
        <v>1</v>
      </c>
      <c r="F22">
        <f t="shared" si="2"/>
        <v>0</v>
      </c>
      <c r="G22" t="str">
        <f t="shared" si="3"/>
        <v>     S1A-016</v>
      </c>
      <c r="H22" s="15">
        <f t="shared" si="4"/>
        <v>0.5524957358779881</v>
      </c>
      <c r="I22">
        <f t="shared" si="5"/>
        <v>1.0823407590580512</v>
      </c>
      <c r="J22">
        <f t="shared" si="6"/>
        <v>2.332031473605912</v>
      </c>
      <c r="K22">
        <f t="shared" si="7"/>
        <v>2.7380776672065372</v>
      </c>
      <c r="L22">
        <f t="shared" si="8"/>
        <v>2.7302634895604436</v>
      </c>
      <c r="M22">
        <f t="shared" si="9"/>
        <v>0.0078681944944105</v>
      </c>
      <c r="Y22">
        <f t="shared" si="10"/>
        <v>350</v>
      </c>
      <c r="Z22">
        <f t="shared" si="12"/>
        <v>160</v>
      </c>
      <c r="AA22">
        <f t="shared" si="11"/>
        <v>0</v>
      </c>
      <c r="AC22">
        <f t="shared" si="13"/>
        <v>0.01875</v>
      </c>
      <c r="AD22">
        <f t="shared" si="1"/>
        <v>8</v>
      </c>
    </row>
    <row r="23" spans="1:30" ht="12.75">
      <c r="A23" t="s">
        <v>21</v>
      </c>
      <c r="B23">
        <v>313</v>
      </c>
      <c r="C23">
        <v>38</v>
      </c>
      <c r="D23" s="6">
        <f t="shared" si="0"/>
        <v>0.12140575079872204</v>
      </c>
      <c r="E23" s="6">
        <v>1</v>
      </c>
      <c r="F23">
        <f t="shared" si="2"/>
        <v>0.12125</v>
      </c>
      <c r="G23" t="str">
        <f t="shared" si="3"/>
        <v>     S1A-017</v>
      </c>
      <c r="H23" s="15">
        <f t="shared" si="4"/>
        <v>2.079191879678076</v>
      </c>
      <c r="I23">
        <f t="shared" si="5"/>
        <v>1.3451663524323736</v>
      </c>
      <c r="J23">
        <f t="shared" si="6"/>
        <v>0.4865493954413074</v>
      </c>
      <c r="K23">
        <f t="shared" si="7"/>
        <v>0.3321555277350753</v>
      </c>
      <c r="L23">
        <f t="shared" si="8"/>
        <v>0.33474727992841674</v>
      </c>
      <c r="M23">
        <f t="shared" si="9"/>
        <v>0.0010694801275668267</v>
      </c>
      <c r="P23" t="s">
        <v>550</v>
      </c>
      <c r="Q23" t="s">
        <v>549</v>
      </c>
      <c r="R23" t="s">
        <v>551</v>
      </c>
      <c r="S23" s="22" t="s">
        <v>644</v>
      </c>
      <c r="T23" t="s">
        <v>552</v>
      </c>
      <c r="U23" t="s">
        <v>553</v>
      </c>
      <c r="V23" t="s">
        <v>554</v>
      </c>
      <c r="W23" t="s">
        <v>555</v>
      </c>
      <c r="Y23">
        <f t="shared" si="10"/>
        <v>310</v>
      </c>
      <c r="Z23">
        <f t="shared" si="12"/>
        <v>170</v>
      </c>
      <c r="AA23">
        <f t="shared" si="11"/>
        <v>2</v>
      </c>
      <c r="AC23">
        <f t="shared" si="13"/>
        <v>0.02</v>
      </c>
      <c r="AD23">
        <f t="shared" si="1"/>
        <v>6</v>
      </c>
    </row>
    <row r="24" spans="1:30" ht="12.75">
      <c r="A24" t="s">
        <v>22</v>
      </c>
      <c r="B24">
        <v>341</v>
      </c>
      <c r="C24">
        <v>36</v>
      </c>
      <c r="D24" s="6">
        <f t="shared" si="0"/>
        <v>0.10557184750733138</v>
      </c>
      <c r="E24" s="6">
        <v>1</v>
      </c>
      <c r="F24">
        <f t="shared" si="2"/>
        <v>0.105</v>
      </c>
      <c r="G24" t="str">
        <f t="shared" si="3"/>
        <v>     S1A-018</v>
      </c>
      <c r="H24" s="15">
        <f t="shared" si="4"/>
        <v>1.4705515090066996</v>
      </c>
      <c r="I24">
        <f t="shared" si="5"/>
        <v>0.8430671470183029</v>
      </c>
      <c r="J24">
        <f t="shared" si="6"/>
        <v>0.18980871237955577</v>
      </c>
      <c r="K24">
        <f t="shared" si="7"/>
        <v>0.09558225035914043</v>
      </c>
      <c r="L24">
        <f t="shared" si="8"/>
        <v>0.09703608079879804</v>
      </c>
      <c r="M24">
        <f t="shared" si="9"/>
        <v>0.00028456328679999423</v>
      </c>
      <c r="N24" s="2" t="s">
        <v>569</v>
      </c>
      <c r="O24" t="s">
        <v>556</v>
      </c>
      <c r="P24" s="10">
        <f>D4</f>
        <v>0.0819789716764927</v>
      </c>
      <c r="Q24" s="13">
        <f>B4</f>
        <v>57161</v>
      </c>
      <c r="R24" s="7">
        <f>SQRT(P24*(1-P24)/Q24)</f>
        <v>0.0011474338002757487</v>
      </c>
      <c r="S24" s="7">
        <f>$R$1/Q24</f>
        <v>6.720391878378614E-05</v>
      </c>
      <c r="T24">
        <f>(P24+S24/2)/(1+S24)</f>
        <v>0.0820070624399207</v>
      </c>
      <c r="U24">
        <f>$Q$1*SQRT((P24*(1-P24)+S24/4)/Q24)/(1+S24)</f>
        <v>0.0022490242232082944</v>
      </c>
      <c r="V24">
        <f>T24-U24</f>
        <v>0.0797580382167124</v>
      </c>
      <c r="W24">
        <f>T24+U24</f>
        <v>0.084256086663129</v>
      </c>
      <c r="Y24">
        <f t="shared" si="10"/>
        <v>340</v>
      </c>
      <c r="Z24">
        <f t="shared" si="12"/>
        <v>180</v>
      </c>
      <c r="AA24">
        <f t="shared" si="11"/>
        <v>1</v>
      </c>
      <c r="AC24">
        <f t="shared" si="13"/>
        <v>0.02125</v>
      </c>
      <c r="AD24">
        <f t="shared" si="1"/>
        <v>2</v>
      </c>
    </row>
    <row r="25" spans="1:30" ht="12.75">
      <c r="A25" t="s">
        <v>23</v>
      </c>
      <c r="B25">
        <v>375</v>
      </c>
      <c r="C25">
        <v>55</v>
      </c>
      <c r="D25" s="6">
        <f t="shared" si="0"/>
        <v>0.14666666666666667</v>
      </c>
      <c r="E25" s="6">
        <v>1</v>
      </c>
      <c r="F25">
        <f t="shared" si="2"/>
        <v>0.14625</v>
      </c>
      <c r="G25" t="str">
        <f t="shared" si="3"/>
        <v>     S1A-019</v>
      </c>
      <c r="H25" s="15">
        <f t="shared" si="4"/>
        <v>4.274473015447241</v>
      </c>
      <c r="I25">
        <f t="shared" si="5"/>
        <v>3.092926854275308</v>
      </c>
      <c r="J25">
        <f t="shared" si="6"/>
        <v>1.5691867061781666</v>
      </c>
      <c r="K25">
        <f t="shared" si="7"/>
        <v>1.2544184725061436</v>
      </c>
      <c r="L25">
        <f t="shared" si="8"/>
        <v>1.2599267864247383</v>
      </c>
      <c r="M25">
        <f t="shared" si="9"/>
        <v>0.003359804763799302</v>
      </c>
      <c r="Q25" s="1"/>
      <c r="R25" s="7"/>
      <c r="S25" s="7"/>
      <c r="Y25">
        <f t="shared" si="10"/>
        <v>380</v>
      </c>
      <c r="Z25">
        <f t="shared" si="12"/>
        <v>190</v>
      </c>
      <c r="AA25">
        <f t="shared" si="11"/>
        <v>2</v>
      </c>
      <c r="AC25">
        <f t="shared" si="13"/>
        <v>0.022500000000000003</v>
      </c>
      <c r="AD25">
        <f t="shared" si="1"/>
        <v>6</v>
      </c>
    </row>
    <row r="26" spans="1:30" ht="12.75">
      <c r="A26" t="s">
        <v>24</v>
      </c>
      <c r="B26">
        <v>334</v>
      </c>
      <c r="C26">
        <v>45</v>
      </c>
      <c r="D26" s="6">
        <f t="shared" si="0"/>
        <v>0.1347305389221557</v>
      </c>
      <c r="E26" s="6">
        <v>1</v>
      </c>
      <c r="F26">
        <f t="shared" si="2"/>
        <v>0.135</v>
      </c>
      <c r="G26" t="str">
        <f t="shared" si="3"/>
        <v>     S1A-020</v>
      </c>
      <c r="H26" s="15">
        <f t="shared" si="4"/>
        <v>3.0034494289319693</v>
      </c>
      <c r="I26">
        <f t="shared" si="5"/>
        <v>2.078234600687508</v>
      </c>
      <c r="J26">
        <f t="shared" si="6"/>
        <v>0.9294311008558173</v>
      </c>
      <c r="K26">
        <f t="shared" si="7"/>
        <v>0.7037005842534748</v>
      </c>
      <c r="L26">
        <f t="shared" si="8"/>
        <v>0.7075952725562229</v>
      </c>
      <c r="M26">
        <f t="shared" si="9"/>
        <v>0.002118548720228212</v>
      </c>
      <c r="R26" t="s">
        <v>551</v>
      </c>
      <c r="S26" t="s">
        <v>558</v>
      </c>
      <c r="Y26">
        <f t="shared" si="10"/>
        <v>330</v>
      </c>
      <c r="Z26">
        <f t="shared" si="12"/>
        <v>200</v>
      </c>
      <c r="AA26">
        <f t="shared" si="11"/>
        <v>9</v>
      </c>
      <c r="AC26">
        <f t="shared" si="13"/>
        <v>0.023750000000000004</v>
      </c>
      <c r="AD26">
        <f t="shared" si="1"/>
        <v>5</v>
      </c>
    </row>
    <row r="27" spans="1:30" ht="12.75">
      <c r="A27" t="s">
        <v>25</v>
      </c>
      <c r="B27">
        <v>275</v>
      </c>
      <c r="C27">
        <v>27</v>
      </c>
      <c r="D27" s="6">
        <f t="shared" si="0"/>
        <v>0.09818181818181818</v>
      </c>
      <c r="E27" s="6">
        <v>1</v>
      </c>
      <c r="F27">
        <f t="shared" si="2"/>
        <v>0.09875</v>
      </c>
      <c r="G27" t="str">
        <f t="shared" si="3"/>
        <v>     S1A-021</v>
      </c>
      <c r="H27" s="15">
        <f t="shared" si="4"/>
        <v>0.9340328195501777</v>
      </c>
      <c r="I27">
        <f t="shared" si="5"/>
        <v>0.492812967932702</v>
      </c>
      <c r="J27">
        <f t="shared" si="6"/>
        <v>0.07219636459066289</v>
      </c>
      <c r="K27">
        <f t="shared" si="7"/>
        <v>0.024052135443685837</v>
      </c>
      <c r="L27">
        <f t="shared" si="8"/>
        <v>0.024709012827644306</v>
      </c>
      <c r="M27">
        <f t="shared" si="9"/>
        <v>8.985095573688838E-05</v>
      </c>
      <c r="O27" t="s">
        <v>633</v>
      </c>
      <c r="P27">
        <f>P24</f>
        <v>0.0819789716764927</v>
      </c>
      <c r="Q27" s="11">
        <v>180</v>
      </c>
      <c r="R27" s="7">
        <f>SQRT(P27*(1-P27)/Q27)</f>
        <v>0.02044755077419047</v>
      </c>
      <c r="S27" s="7">
        <f>R27^2</f>
        <v>0.0004181023326630973</v>
      </c>
      <c r="Y27">
        <f t="shared" si="10"/>
        <v>280</v>
      </c>
      <c r="Z27">
        <f t="shared" si="12"/>
        <v>210</v>
      </c>
      <c r="AA27">
        <f t="shared" si="11"/>
        <v>17</v>
      </c>
      <c r="AC27">
        <f t="shared" si="13"/>
        <v>0.025000000000000005</v>
      </c>
      <c r="AD27">
        <f t="shared" si="1"/>
        <v>8</v>
      </c>
    </row>
    <row r="28" spans="1:30" ht="12.75">
      <c r="A28" t="s">
        <v>26</v>
      </c>
      <c r="B28">
        <v>342</v>
      </c>
      <c r="C28">
        <v>35</v>
      </c>
      <c r="D28" s="6">
        <f t="shared" si="0"/>
        <v>0.1023391812865497</v>
      </c>
      <c r="E28" s="6">
        <v>1</v>
      </c>
      <c r="F28">
        <f t="shared" si="2"/>
        <v>0.1025</v>
      </c>
      <c r="G28" t="str">
        <f t="shared" si="3"/>
        <v>     S1A-022</v>
      </c>
      <c r="H28" s="15">
        <f t="shared" si="4"/>
        <v>1.3332334809687965</v>
      </c>
      <c r="I28">
        <f t="shared" si="5"/>
        <v>0.7391695998760813</v>
      </c>
      <c r="J28">
        <f t="shared" si="6"/>
        <v>0.14177204229498638</v>
      </c>
      <c r="K28">
        <f t="shared" si="7"/>
        <v>0.06241717788172127</v>
      </c>
      <c r="L28">
        <f t="shared" si="8"/>
        <v>0.06359479761571615</v>
      </c>
      <c r="M28">
        <f t="shared" si="9"/>
        <v>0.000185949700630749</v>
      </c>
      <c r="O28" t="s">
        <v>632</v>
      </c>
      <c r="R28" s="7">
        <f>SQRT(S28)</f>
        <v>0.0413876648352767</v>
      </c>
      <c r="S28" s="12">
        <f>(Q27/(Q27-1))*SUM(J7:J216)/Q24</f>
        <v>0.0017129388005171992</v>
      </c>
      <c r="Y28">
        <f t="shared" si="10"/>
        <v>340</v>
      </c>
      <c r="Z28">
        <f t="shared" si="12"/>
        <v>220</v>
      </c>
      <c r="AA28">
        <f t="shared" si="11"/>
        <v>10</v>
      </c>
      <c r="AC28">
        <f t="shared" si="13"/>
        <v>0.026250000000000006</v>
      </c>
      <c r="AD28">
        <f t="shared" si="1"/>
        <v>5</v>
      </c>
    </row>
    <row r="29" spans="1:30" ht="12.75">
      <c r="A29" t="s">
        <v>27</v>
      </c>
      <c r="B29">
        <v>360</v>
      </c>
      <c r="C29">
        <v>36</v>
      </c>
      <c r="D29" s="6">
        <f t="shared" si="0"/>
        <v>0.1</v>
      </c>
      <c r="E29" s="6">
        <v>1</v>
      </c>
      <c r="F29">
        <f t="shared" si="2"/>
        <v>0.1</v>
      </c>
      <c r="G29" t="str">
        <f t="shared" si="3"/>
        <v>     S1A-023</v>
      </c>
      <c r="H29" s="15">
        <f t="shared" si="4"/>
        <v>1.3002169266438703</v>
      </c>
      <c r="I29">
        <f t="shared" si="5"/>
        <v>0.7017442518036614</v>
      </c>
      <c r="J29">
        <f t="shared" si="6"/>
        <v>0.11691268626119482</v>
      </c>
      <c r="K29">
        <f t="shared" si="7"/>
        <v>0.04491930112381086</v>
      </c>
      <c r="L29">
        <f t="shared" si="8"/>
        <v>0.04594526592866794</v>
      </c>
      <c r="M29">
        <f t="shared" si="9"/>
        <v>0.0001276257386907443</v>
      </c>
      <c r="Q29" s="9">
        <f>(Q24-Q27)*S29+Q27</f>
        <v>14088.19625913234</v>
      </c>
      <c r="R29" s="7"/>
      <c r="S29">
        <f>S27/S28</f>
        <v>0.24408480474425406</v>
      </c>
      <c r="T29" t="s">
        <v>623</v>
      </c>
      <c r="Y29">
        <f t="shared" si="10"/>
        <v>360</v>
      </c>
      <c r="Z29">
        <f t="shared" si="12"/>
        <v>230</v>
      </c>
      <c r="AA29">
        <f t="shared" si="11"/>
        <v>29</v>
      </c>
      <c r="AC29">
        <f t="shared" si="13"/>
        <v>0.027500000000000007</v>
      </c>
      <c r="AD29">
        <f t="shared" si="1"/>
        <v>4</v>
      </c>
    </row>
    <row r="30" spans="1:30" ht="12.75">
      <c r="A30" t="s">
        <v>28</v>
      </c>
      <c r="B30">
        <v>298</v>
      </c>
      <c r="C30">
        <v>20</v>
      </c>
      <c r="D30" s="6">
        <f t="shared" si="0"/>
        <v>0.06711409395973154</v>
      </c>
      <c r="E30" s="6">
        <v>1</v>
      </c>
      <c r="F30">
        <f t="shared" si="2"/>
        <v>0.0675</v>
      </c>
      <c r="G30" t="str">
        <f t="shared" si="3"/>
        <v>     S1A-024</v>
      </c>
      <c r="H30" s="15">
        <f t="shared" si="4"/>
        <v>0.22066087591941486</v>
      </c>
      <c r="I30">
        <f t="shared" si="5"/>
        <v>0.03781528501229124</v>
      </c>
      <c r="J30">
        <f t="shared" si="6"/>
        <v>0.06584744768121024</v>
      </c>
      <c r="K30">
        <f t="shared" si="7"/>
        <v>0.14052699284367912</v>
      </c>
      <c r="L30">
        <f t="shared" si="8"/>
        <v>0.13889008738500885</v>
      </c>
      <c r="M30">
        <f t="shared" si="9"/>
        <v>0.0004660741187416404</v>
      </c>
      <c r="O30" t="s">
        <v>561</v>
      </c>
      <c r="P30">
        <f>P27</f>
        <v>0.0819789716764927</v>
      </c>
      <c r="Q30" s="9">
        <f>Q29</f>
        <v>14088.19625913234</v>
      </c>
      <c r="R30" s="7">
        <f>SQRT(P30*(1-P30)/Q30)</f>
        <v>0.0023112655778488728</v>
      </c>
      <c r="S30" s="7">
        <f>$R$1/Q30</f>
        <v>0.0002726710453873664</v>
      </c>
      <c r="T30">
        <f>(P30+S30/2)/(1+S30)</f>
        <v>0.08209292283609777</v>
      </c>
      <c r="U30">
        <f>$Q$1*SQRT((P30*(1-P30)+S30/4)/Q30)/(1+S30)</f>
        <v>0.004530803790605238</v>
      </c>
      <c r="V30">
        <f>T30-U30</f>
        <v>0.07756211904549254</v>
      </c>
      <c r="W30">
        <f>T30+U30</f>
        <v>0.08662372662670301</v>
      </c>
      <c r="Y30">
        <f t="shared" si="10"/>
        <v>300</v>
      </c>
      <c r="Z30">
        <f t="shared" si="12"/>
        <v>240</v>
      </c>
      <c r="AA30">
        <f t="shared" si="11"/>
        <v>26</v>
      </c>
      <c r="AC30">
        <f t="shared" si="13"/>
        <v>0.028750000000000008</v>
      </c>
      <c r="AD30">
        <f t="shared" si="1"/>
        <v>3</v>
      </c>
    </row>
    <row r="31" spans="1:30" ht="12.75">
      <c r="A31" t="s">
        <v>29</v>
      </c>
      <c r="B31">
        <v>327</v>
      </c>
      <c r="C31">
        <v>39</v>
      </c>
      <c r="D31" s="6">
        <f t="shared" si="0"/>
        <v>0.11926605504587157</v>
      </c>
      <c r="E31" s="6">
        <v>1</v>
      </c>
      <c r="F31">
        <f t="shared" si="2"/>
        <v>0.11875</v>
      </c>
      <c r="G31" t="str">
        <f t="shared" si="3"/>
        <v>     S1A-025</v>
      </c>
      <c r="H31" s="15">
        <f t="shared" si="4"/>
        <v>2.0596354598933955</v>
      </c>
      <c r="I31">
        <f t="shared" si="5"/>
        <v>1.3150934152900544</v>
      </c>
      <c r="J31">
        <f t="shared" si="6"/>
        <v>0.4546367936857681</v>
      </c>
      <c r="K31">
        <f t="shared" si="7"/>
        <v>0.3029237574905684</v>
      </c>
      <c r="L31">
        <f t="shared" si="8"/>
        <v>0.3054539317305196</v>
      </c>
      <c r="M31">
        <f t="shared" si="9"/>
        <v>0.0009341098829679499</v>
      </c>
      <c r="Y31">
        <f t="shared" si="10"/>
        <v>330</v>
      </c>
      <c r="Z31">
        <f t="shared" si="12"/>
        <v>250</v>
      </c>
      <c r="AA31">
        <f t="shared" si="11"/>
        <v>34</v>
      </c>
      <c r="AC31">
        <f t="shared" si="13"/>
        <v>0.03000000000000001</v>
      </c>
      <c r="AD31">
        <f t="shared" si="1"/>
        <v>2</v>
      </c>
    </row>
    <row r="32" spans="1:30" ht="12.75">
      <c r="A32" t="s">
        <v>30</v>
      </c>
      <c r="B32">
        <v>280</v>
      </c>
      <c r="C32">
        <v>36</v>
      </c>
      <c r="D32" s="6">
        <f t="shared" si="0"/>
        <v>0.12857142857142856</v>
      </c>
      <c r="E32" s="6">
        <v>1</v>
      </c>
      <c r="F32">
        <f t="shared" si="2"/>
        <v>0.12875</v>
      </c>
      <c r="G32" t="str">
        <f t="shared" si="3"/>
        <v>     S1A-026</v>
      </c>
      <c r="H32" s="15">
        <f t="shared" si="4"/>
        <v>2.20141181668435</v>
      </c>
      <c r="I32">
        <f t="shared" si="5"/>
        <v>1.4807846696412446</v>
      </c>
      <c r="J32">
        <f t="shared" si="6"/>
        <v>0.6078399710618075</v>
      </c>
      <c r="K32">
        <f t="shared" si="7"/>
        <v>0.4422336306274495</v>
      </c>
      <c r="L32">
        <f t="shared" si="8"/>
        <v>0.4450611349472561</v>
      </c>
      <c r="M32">
        <f t="shared" si="9"/>
        <v>0.0015895040533830574</v>
      </c>
      <c r="Y32">
        <f t="shared" si="10"/>
        <v>280</v>
      </c>
      <c r="Z32">
        <f t="shared" si="12"/>
        <v>260</v>
      </c>
      <c r="AA32">
        <f t="shared" si="11"/>
        <v>28</v>
      </c>
      <c r="AC32">
        <f t="shared" si="13"/>
        <v>0.03125000000000001</v>
      </c>
      <c r="AD32">
        <f t="shared" si="1"/>
        <v>2</v>
      </c>
    </row>
    <row r="33" spans="1:30" ht="12.75">
      <c r="A33" t="s">
        <v>31</v>
      </c>
      <c r="B33">
        <v>317</v>
      </c>
      <c r="C33">
        <v>20</v>
      </c>
      <c r="D33" s="6">
        <f t="shared" si="0"/>
        <v>0.06309148264984227</v>
      </c>
      <c r="E33" s="6">
        <v>1</v>
      </c>
      <c r="F33">
        <f t="shared" si="2"/>
        <v>0.0625</v>
      </c>
      <c r="G33" t="str">
        <f t="shared" si="3"/>
        <v>     S1A-027</v>
      </c>
      <c r="H33" s="15">
        <f t="shared" si="4"/>
        <v>0.17046057762272956</v>
      </c>
      <c r="I33">
        <f t="shared" si="5"/>
        <v>0.016626673863793878</v>
      </c>
      <c r="J33">
        <f t="shared" si="6"/>
        <v>0.11308570562899352</v>
      </c>
      <c r="K33">
        <f t="shared" si="7"/>
        <v>0.20999832767449372</v>
      </c>
      <c r="L33">
        <f t="shared" si="8"/>
        <v>0.20793355658102297</v>
      </c>
      <c r="M33">
        <f t="shared" si="9"/>
        <v>0.0006559418188675804</v>
      </c>
      <c r="P33" t="s">
        <v>550</v>
      </c>
      <c r="Q33" t="s">
        <v>549</v>
      </c>
      <c r="R33" t="s">
        <v>551</v>
      </c>
      <c r="S33" s="22" t="s">
        <v>644</v>
      </c>
      <c r="T33" t="s">
        <v>552</v>
      </c>
      <c r="U33" t="s">
        <v>553</v>
      </c>
      <c r="V33" t="s">
        <v>554</v>
      </c>
      <c r="W33" t="s">
        <v>555</v>
      </c>
      <c r="Y33">
        <f t="shared" si="10"/>
        <v>320</v>
      </c>
      <c r="Z33">
        <f t="shared" si="12"/>
        <v>270</v>
      </c>
      <c r="AA33">
        <f t="shared" si="11"/>
        <v>40</v>
      </c>
      <c r="AC33">
        <f t="shared" si="13"/>
        <v>0.03250000000000001</v>
      </c>
      <c r="AD33">
        <f t="shared" si="1"/>
        <v>11</v>
      </c>
    </row>
    <row r="34" spans="1:30" ht="12.75">
      <c r="A34" t="s">
        <v>32</v>
      </c>
      <c r="B34">
        <v>345</v>
      </c>
      <c r="C34">
        <v>24</v>
      </c>
      <c r="D34" s="6">
        <f t="shared" si="0"/>
        <v>0.06956521739130435</v>
      </c>
      <c r="E34" s="6">
        <v>1</v>
      </c>
      <c r="F34">
        <f t="shared" si="2"/>
        <v>0.07</v>
      </c>
      <c r="G34" t="str">
        <f t="shared" si="3"/>
        <v>     S1A-028</v>
      </c>
      <c r="H34" s="15">
        <f t="shared" si="4"/>
        <v>0.3035582086424208</v>
      </c>
      <c r="I34">
        <f t="shared" si="5"/>
        <v>0.06490417018191627</v>
      </c>
      <c r="J34">
        <f t="shared" si="6"/>
        <v>0.05316494693129615</v>
      </c>
      <c r="K34">
        <f t="shared" si="7"/>
        <v>0.12803636066698534</v>
      </c>
      <c r="L34">
        <f t="shared" si="8"/>
        <v>0.12635581659018558</v>
      </c>
      <c r="M34">
        <f t="shared" si="9"/>
        <v>0.00036624874373966833</v>
      </c>
      <c r="N34" s="2" t="s">
        <v>574</v>
      </c>
      <c r="O34" t="s">
        <v>556</v>
      </c>
      <c r="P34" s="10">
        <f>D5</f>
        <v>0.0888296895094617</v>
      </c>
      <c r="Q34" s="13">
        <f>B5</f>
        <v>32658</v>
      </c>
      <c r="R34" s="7">
        <f>SQRT(P34*(1-P34)/Q34)</f>
        <v>0.0015742875461052552</v>
      </c>
      <c r="S34" s="7">
        <f>$R$1/Q34</f>
        <v>0.00011762640705493293</v>
      </c>
      <c r="T34">
        <f>(P34+S34/2)/(1+S34)</f>
        <v>0.08887804830750069</v>
      </c>
      <c r="U34">
        <f>$Q$1*SQRT((P34*(1-P34)+S34/4)/Q34)/(1+S34)</f>
        <v>0.003085738120182572</v>
      </c>
      <c r="V34">
        <f>T34-U34</f>
        <v>0.08579231018731812</v>
      </c>
      <c r="W34">
        <f>T34+U34</f>
        <v>0.09196378642768327</v>
      </c>
      <c r="Y34">
        <f t="shared" si="10"/>
        <v>350</v>
      </c>
      <c r="Z34">
        <f t="shared" si="12"/>
        <v>280</v>
      </c>
      <c r="AA34">
        <f t="shared" si="11"/>
        <v>38</v>
      </c>
      <c r="AC34">
        <f t="shared" si="13"/>
        <v>0.03375000000000001</v>
      </c>
      <c r="AD34">
        <f t="shared" si="1"/>
        <v>2</v>
      </c>
    </row>
    <row r="35" spans="1:30" ht="12.75">
      <c r="A35" t="s">
        <v>33</v>
      </c>
      <c r="B35">
        <v>317</v>
      </c>
      <c r="C35">
        <v>32</v>
      </c>
      <c r="D35" s="6">
        <f t="shared" si="0"/>
        <v>0.10094637223974763</v>
      </c>
      <c r="E35" s="6">
        <v>1</v>
      </c>
      <c r="F35">
        <f t="shared" si="2"/>
        <v>0.10125</v>
      </c>
      <c r="G35" t="str">
        <f t="shared" si="3"/>
        <v>     S1A-029</v>
      </c>
      <c r="H35" s="15">
        <f t="shared" si="4"/>
        <v>1.1812556707160093</v>
      </c>
      <c r="I35">
        <f t="shared" si="5"/>
        <v>0.6446991670393262</v>
      </c>
      <c r="J35">
        <f t="shared" si="6"/>
        <v>0.11404464406824735</v>
      </c>
      <c r="K35">
        <f t="shared" si="7"/>
        <v>0.046540038122491766</v>
      </c>
      <c r="L35">
        <f t="shared" si="8"/>
        <v>0.047519564569730895</v>
      </c>
      <c r="M35">
        <f t="shared" si="9"/>
        <v>0.0001499039891789618</v>
      </c>
      <c r="Q35" s="1"/>
      <c r="R35" s="7"/>
      <c r="S35" s="7"/>
      <c r="Y35">
        <f t="shared" si="10"/>
        <v>320</v>
      </c>
      <c r="Z35">
        <f t="shared" si="12"/>
        <v>290</v>
      </c>
      <c r="AA35">
        <f t="shared" si="11"/>
        <v>39</v>
      </c>
      <c r="AC35">
        <f t="shared" si="13"/>
        <v>0.03500000000000001</v>
      </c>
      <c r="AD35">
        <f t="shared" si="1"/>
        <v>5</v>
      </c>
    </row>
    <row r="36" spans="1:30" ht="12.75">
      <c r="A36" t="s">
        <v>34</v>
      </c>
      <c r="B36">
        <v>299</v>
      </c>
      <c r="C36">
        <v>24</v>
      </c>
      <c r="D36" s="6">
        <f t="shared" si="0"/>
        <v>0.0802675585284281</v>
      </c>
      <c r="E36" s="6">
        <v>1</v>
      </c>
      <c r="F36">
        <f t="shared" si="2"/>
        <v>0.08</v>
      </c>
      <c r="G36" t="str">
        <f t="shared" si="3"/>
        <v>     S1A-030</v>
      </c>
      <c r="H36" s="15">
        <f t="shared" si="4"/>
        <v>0.48717288627809546</v>
      </c>
      <c r="I36">
        <f t="shared" si="5"/>
        <v>0.17828002630092554</v>
      </c>
      <c r="J36">
        <f t="shared" si="6"/>
        <v>0.0008757515540471583</v>
      </c>
      <c r="K36">
        <f t="shared" si="7"/>
        <v>0.02191971599397626</v>
      </c>
      <c r="L36">
        <f t="shared" si="8"/>
        <v>0.021275057138272414</v>
      </c>
      <c r="M36">
        <f t="shared" si="9"/>
        <v>7.115403725174721E-05</v>
      </c>
      <c r="R36" t="s">
        <v>551</v>
      </c>
      <c r="S36" t="s">
        <v>558</v>
      </c>
      <c r="Y36">
        <f t="shared" si="10"/>
        <v>300</v>
      </c>
      <c r="Z36">
        <f t="shared" si="12"/>
        <v>300</v>
      </c>
      <c r="AA36">
        <f t="shared" si="11"/>
        <v>30</v>
      </c>
      <c r="AC36">
        <f t="shared" si="13"/>
        <v>0.03625000000000001</v>
      </c>
      <c r="AD36">
        <f t="shared" si="1"/>
        <v>4</v>
      </c>
    </row>
    <row r="37" spans="1:30" ht="12.75">
      <c r="A37" t="s">
        <v>35</v>
      </c>
      <c r="B37">
        <v>321</v>
      </c>
      <c r="C37">
        <v>17</v>
      </c>
      <c r="D37" s="6">
        <f t="shared" si="0"/>
        <v>0.0529595015576324</v>
      </c>
      <c r="E37" s="6">
        <v>1</v>
      </c>
      <c r="F37">
        <f t="shared" si="2"/>
        <v>0.0525</v>
      </c>
      <c r="G37" t="str">
        <f t="shared" si="3"/>
        <v>     S1A-031</v>
      </c>
      <c r="H37" s="15">
        <f t="shared" si="4"/>
        <v>0.05472606942763211</v>
      </c>
      <c r="I37">
        <f t="shared" si="5"/>
        <v>0.0026805392582781116</v>
      </c>
      <c r="J37">
        <f t="shared" si="6"/>
        <v>0.27032361635939584</v>
      </c>
      <c r="K37">
        <f t="shared" si="7"/>
        <v>0.41302119316755875</v>
      </c>
      <c r="L37">
        <f t="shared" si="8"/>
        <v>0.410105270713163</v>
      </c>
      <c r="M37">
        <f t="shared" si="9"/>
        <v>0.0012775865131251184</v>
      </c>
      <c r="O37" t="s">
        <v>633</v>
      </c>
      <c r="P37">
        <f>P34</f>
        <v>0.0888296895094617</v>
      </c>
      <c r="Q37" s="11">
        <v>100</v>
      </c>
      <c r="R37" s="7">
        <f>SQRT(P37*(1-P37)/Q37)</f>
        <v>0.02844977605731095</v>
      </c>
      <c r="S37" s="7">
        <f>R37^2</f>
        <v>0.0008093897577111434</v>
      </c>
      <c r="Y37">
        <f t="shared" si="10"/>
        <v>320</v>
      </c>
      <c r="Z37">
        <f t="shared" si="12"/>
        <v>310</v>
      </c>
      <c r="AA37">
        <f t="shared" si="11"/>
        <v>42</v>
      </c>
      <c r="AC37">
        <f t="shared" si="13"/>
        <v>0.03750000000000001</v>
      </c>
      <c r="AD37">
        <f t="shared" si="1"/>
        <v>3</v>
      </c>
    </row>
    <row r="38" spans="1:30" ht="12.75">
      <c r="A38" t="s">
        <v>36</v>
      </c>
      <c r="B38">
        <v>279</v>
      </c>
      <c r="C38">
        <v>44</v>
      </c>
      <c r="D38" s="6">
        <f t="shared" si="0"/>
        <v>0.15770609318996415</v>
      </c>
      <c r="E38" s="6">
        <v>1</v>
      </c>
      <c r="F38">
        <f t="shared" si="2"/>
        <v>0.1575</v>
      </c>
      <c r="G38" t="str">
        <f t="shared" si="3"/>
        <v>     S1A-032</v>
      </c>
      <c r="H38" s="15">
        <f t="shared" si="4"/>
        <v>3.871876838018508</v>
      </c>
      <c r="I38">
        <f t="shared" si="5"/>
        <v>2.894574360127701</v>
      </c>
      <c r="J38">
        <f t="shared" si="6"/>
        <v>1.5999525442277833</v>
      </c>
      <c r="K38">
        <f t="shared" si="7"/>
        <v>1.3235645565247092</v>
      </c>
      <c r="L38">
        <f t="shared" si="8"/>
        <v>1.3284441117822594</v>
      </c>
      <c r="M38">
        <f t="shared" si="9"/>
        <v>0.004761448429327094</v>
      </c>
      <c r="O38" t="s">
        <v>632</v>
      </c>
      <c r="R38" s="7">
        <f>SQRT(S38)</f>
        <v>0.03976442382274034</v>
      </c>
      <c r="S38" s="12">
        <f>Q37/(Q37-1)*SUM(K7:K107)/Q34</f>
        <v>0.0015812094019545197</v>
      </c>
      <c r="Y38">
        <f t="shared" si="10"/>
        <v>280</v>
      </c>
      <c r="Z38">
        <f t="shared" si="12"/>
        <v>320</v>
      </c>
      <c r="AA38">
        <f t="shared" si="11"/>
        <v>22</v>
      </c>
      <c r="AC38">
        <f t="shared" si="13"/>
        <v>0.038750000000000014</v>
      </c>
      <c r="AD38">
        <f t="shared" si="1"/>
        <v>1</v>
      </c>
    </row>
    <row r="39" spans="1:30" ht="12.75">
      <c r="A39" t="s">
        <v>37</v>
      </c>
      <c r="B39">
        <v>301</v>
      </c>
      <c r="C39">
        <v>16</v>
      </c>
      <c r="D39" s="6">
        <f t="shared" si="0"/>
        <v>0.053156146179401995</v>
      </c>
      <c r="E39" s="6">
        <v>1</v>
      </c>
      <c r="F39">
        <f t="shared" si="2"/>
        <v>0.05375</v>
      </c>
      <c r="G39" t="str">
        <f t="shared" si="3"/>
        <v>     S1A-033</v>
      </c>
      <c r="H39" s="15">
        <f t="shared" si="4"/>
        <v>0.05287367765072609</v>
      </c>
      <c r="I39">
        <f t="shared" si="5"/>
        <v>0.002183079423793609</v>
      </c>
      <c r="J39">
        <f t="shared" si="6"/>
        <v>0.25005733616035847</v>
      </c>
      <c r="K39">
        <f t="shared" si="7"/>
        <v>0.3830531098102158</v>
      </c>
      <c r="L39">
        <f t="shared" si="8"/>
        <v>0.3803338807728316</v>
      </c>
      <c r="M39">
        <f t="shared" si="9"/>
        <v>0.0012635677102087429</v>
      </c>
      <c r="Q39" s="9">
        <f>(Q34-Q37)*S39+Q37</f>
        <v>16765.794991470313</v>
      </c>
      <c r="R39" s="7"/>
      <c r="S39">
        <f>S37/S38</f>
        <v>0.511880182795943</v>
      </c>
      <c r="T39" t="s">
        <v>623</v>
      </c>
      <c r="Y39">
        <f t="shared" si="10"/>
        <v>300</v>
      </c>
      <c r="Z39">
        <f t="shared" si="12"/>
        <v>330</v>
      </c>
      <c r="AA39">
        <f t="shared" si="11"/>
        <v>30</v>
      </c>
      <c r="AC39">
        <f t="shared" si="13"/>
        <v>0.040000000000000015</v>
      </c>
      <c r="AD39">
        <f aca="true" t="shared" si="14" ref="AD39:AD70">COUNTIF(F$7:F$553,AC39)</f>
        <v>3</v>
      </c>
    </row>
    <row r="40" spans="1:30" ht="12.75">
      <c r="A40" t="s">
        <v>38</v>
      </c>
      <c r="B40">
        <v>268</v>
      </c>
      <c r="C40">
        <v>15</v>
      </c>
      <c r="D40" s="6">
        <f t="shared" si="0"/>
        <v>0.055970149253731345</v>
      </c>
      <c r="E40" s="6">
        <v>1</v>
      </c>
      <c r="F40">
        <f t="shared" si="2"/>
        <v>0.05625</v>
      </c>
      <c r="G40" t="str">
        <f t="shared" si="3"/>
        <v>     S1A-034</v>
      </c>
      <c r="H40" s="15">
        <f t="shared" si="4"/>
        <v>0.06918968590739812</v>
      </c>
      <c r="I40">
        <f t="shared" si="5"/>
        <v>3.917889916501327E-06</v>
      </c>
      <c r="J40">
        <f t="shared" si="6"/>
        <v>0.18129097014342077</v>
      </c>
      <c r="K40">
        <f t="shared" si="7"/>
        <v>0.28937283539921427</v>
      </c>
      <c r="L40">
        <f t="shared" si="8"/>
        <v>0.2871430499500209</v>
      </c>
      <c r="M40">
        <f t="shared" si="9"/>
        <v>0.001071429290858287</v>
      </c>
      <c r="O40" t="s">
        <v>561</v>
      </c>
      <c r="P40">
        <f>P37</f>
        <v>0.0888296895094617</v>
      </c>
      <c r="Q40" s="9">
        <f>Q39</f>
        <v>16765.794991470313</v>
      </c>
      <c r="R40" s="7">
        <f>SQRT(P40*(1-P40)/Q40)</f>
        <v>0.0021971857640738293</v>
      </c>
      <c r="S40" s="7">
        <f>$R$1/Q40</f>
        <v>0.0002291238323953236</v>
      </c>
      <c r="T40">
        <f>(P40+S40/2)/(1+S40)</f>
        <v>0.08892387684620491</v>
      </c>
      <c r="U40">
        <f>$Q$1*SQRT((P40*(1-P40)+S40/4)/Q40)/(1+S40)</f>
        <v>0.004306932949796166</v>
      </c>
      <c r="V40">
        <f>T40-U40</f>
        <v>0.08461694389640874</v>
      </c>
      <c r="W40">
        <f>T40+U40</f>
        <v>0.09323080979600108</v>
      </c>
      <c r="Y40">
        <f t="shared" si="10"/>
        <v>270</v>
      </c>
      <c r="Z40">
        <f t="shared" si="12"/>
        <v>340</v>
      </c>
      <c r="AA40">
        <f t="shared" si="11"/>
        <v>33</v>
      </c>
      <c r="AC40">
        <f t="shared" si="13"/>
        <v>0.041250000000000016</v>
      </c>
      <c r="AD40">
        <f t="shared" si="14"/>
        <v>6</v>
      </c>
    </row>
    <row r="41" spans="1:30" ht="12.75">
      <c r="A41" t="s">
        <v>39</v>
      </c>
      <c r="B41">
        <v>280</v>
      </c>
      <c r="C41">
        <v>20</v>
      </c>
      <c r="D41" s="6">
        <f t="shared" si="0"/>
        <v>0.07142857142857142</v>
      </c>
      <c r="E41" s="6">
        <v>1</v>
      </c>
      <c r="F41">
        <f t="shared" si="2"/>
        <v>0.07125</v>
      </c>
      <c r="G41" t="str">
        <f t="shared" si="3"/>
        <v>     S1A-035</v>
      </c>
      <c r="H41" s="15">
        <f t="shared" si="4"/>
        <v>0.2782907041267491</v>
      </c>
      <c r="I41">
        <f t="shared" si="5"/>
        <v>0.06796035697397386</v>
      </c>
      <c r="J41">
        <f t="shared" si="6"/>
        <v>0.031167064709574487</v>
      </c>
      <c r="K41">
        <f t="shared" si="7"/>
        <v>0.0847836949302242</v>
      </c>
      <c r="L41">
        <f t="shared" si="8"/>
        <v>0.08355213586241755</v>
      </c>
      <c r="M41">
        <f t="shared" si="9"/>
        <v>0.00029840048522291983</v>
      </c>
      <c r="Y41">
        <f t="shared" si="10"/>
        <v>280</v>
      </c>
      <c r="Z41">
        <f t="shared" si="12"/>
        <v>350</v>
      </c>
      <c r="AA41">
        <f t="shared" si="11"/>
        <v>13</v>
      </c>
      <c r="AC41">
        <f t="shared" si="13"/>
        <v>0.04250000000000002</v>
      </c>
      <c r="AD41">
        <f t="shared" si="14"/>
        <v>2</v>
      </c>
    </row>
    <row r="42" spans="1:30" ht="12.75">
      <c r="A42" t="s">
        <v>40</v>
      </c>
      <c r="B42">
        <v>307</v>
      </c>
      <c r="C42">
        <v>10</v>
      </c>
      <c r="D42" s="6">
        <f t="shared" si="0"/>
        <v>0.03257328990228013</v>
      </c>
      <c r="E42" s="6">
        <v>1</v>
      </c>
      <c r="F42">
        <f t="shared" si="2"/>
        <v>0.0325</v>
      </c>
      <c r="G42" t="str">
        <f t="shared" si="3"/>
        <v>     S1A-036</v>
      </c>
      <c r="H42" s="15">
        <f t="shared" si="4"/>
        <v>0.0164910609838161</v>
      </c>
      <c r="I42">
        <f t="shared" si="5"/>
        <v>0.1663233481309746</v>
      </c>
      <c r="J42">
        <f t="shared" si="6"/>
        <v>0.7493628672134516</v>
      </c>
      <c r="K42">
        <f t="shared" si="7"/>
        <v>0.9715882265062098</v>
      </c>
      <c r="L42">
        <f t="shared" si="8"/>
        <v>0.9672117332348494</v>
      </c>
      <c r="M42">
        <f t="shared" si="9"/>
        <v>0.0031505268183545584</v>
      </c>
      <c r="Y42">
        <f t="shared" si="10"/>
        <v>310</v>
      </c>
      <c r="Z42">
        <f t="shared" si="12"/>
        <v>360</v>
      </c>
      <c r="AA42">
        <f t="shared" si="11"/>
        <v>12</v>
      </c>
      <c r="AC42">
        <f t="shared" si="13"/>
        <v>0.04375000000000002</v>
      </c>
      <c r="AD42">
        <f t="shared" si="14"/>
        <v>2</v>
      </c>
    </row>
    <row r="43" spans="1:30" ht="12.75">
      <c r="A43" t="s">
        <v>41</v>
      </c>
      <c r="B43">
        <v>361</v>
      </c>
      <c r="C43">
        <v>17</v>
      </c>
      <c r="D43" s="6">
        <f t="shared" si="0"/>
        <v>0.04709141274238227</v>
      </c>
      <c r="E43" s="6">
        <v>1</v>
      </c>
      <c r="F43">
        <f t="shared" si="2"/>
        <v>0.0475</v>
      </c>
      <c r="G43" t="str">
        <f t="shared" si="3"/>
        <v>     S1A-037</v>
      </c>
      <c r="H43" s="15">
        <f t="shared" si="4"/>
        <v>0.018656828833854094</v>
      </c>
      <c r="I43">
        <f t="shared" si="5"/>
        <v>0.02768853476594825</v>
      </c>
      <c r="J43">
        <f t="shared" si="6"/>
        <v>0.43938817838555133</v>
      </c>
      <c r="K43">
        <f t="shared" si="7"/>
        <v>0.6288922328422013</v>
      </c>
      <c r="L43">
        <f t="shared" si="8"/>
        <v>0.6250755406303308</v>
      </c>
      <c r="M43">
        <f t="shared" si="9"/>
        <v>0.0017315111928818028</v>
      </c>
      <c r="P43" t="s">
        <v>550</v>
      </c>
      <c r="Q43" t="s">
        <v>549</v>
      </c>
      <c r="R43" t="s">
        <v>551</v>
      </c>
      <c r="S43" s="22" t="s">
        <v>644</v>
      </c>
      <c r="T43" t="s">
        <v>552</v>
      </c>
      <c r="U43" t="s">
        <v>553</v>
      </c>
      <c r="V43" t="s">
        <v>554</v>
      </c>
      <c r="W43" t="s">
        <v>555</v>
      </c>
      <c r="Y43">
        <f t="shared" si="10"/>
        <v>360</v>
      </c>
      <c r="Z43">
        <f t="shared" si="12"/>
        <v>370</v>
      </c>
      <c r="AA43">
        <f t="shared" si="11"/>
        <v>17</v>
      </c>
      <c r="AC43">
        <f t="shared" si="13"/>
        <v>0.04500000000000002</v>
      </c>
      <c r="AD43">
        <f t="shared" si="14"/>
        <v>1</v>
      </c>
    </row>
    <row r="44" spans="1:30" ht="12.75">
      <c r="A44" t="s">
        <v>42</v>
      </c>
      <c r="B44">
        <v>338</v>
      </c>
      <c r="C44">
        <v>50</v>
      </c>
      <c r="D44" s="6">
        <f t="shared" si="0"/>
        <v>0.14792899408284024</v>
      </c>
      <c r="E44" s="6">
        <v>1</v>
      </c>
      <c r="F44">
        <f t="shared" si="2"/>
        <v>0.1475</v>
      </c>
      <c r="G44" t="str">
        <f t="shared" si="3"/>
        <v>     S1A-038</v>
      </c>
      <c r="H44" s="15">
        <f t="shared" si="4"/>
        <v>3.9443690561777727</v>
      </c>
      <c r="I44">
        <f t="shared" si="5"/>
        <v>2.8657942015777285</v>
      </c>
      <c r="J44">
        <f t="shared" si="6"/>
        <v>1.4700990439244368</v>
      </c>
      <c r="K44">
        <f t="shared" si="7"/>
        <v>1.1805419967572532</v>
      </c>
      <c r="L44">
        <f t="shared" si="8"/>
        <v>1.185615065392883</v>
      </c>
      <c r="M44">
        <f t="shared" si="9"/>
        <v>0.0035077368798606</v>
      </c>
      <c r="N44" s="2" t="s">
        <v>593</v>
      </c>
      <c r="O44" t="s">
        <v>556</v>
      </c>
      <c r="P44" s="10">
        <f>D6</f>
        <v>0.08870284377859879</v>
      </c>
      <c r="Q44" s="13">
        <f>B6</f>
        <v>29503</v>
      </c>
      <c r="R44" s="7">
        <f>SQRT(P44*(1-P44)/Q44)</f>
        <v>0.0016552579772029698</v>
      </c>
      <c r="S44" s="7">
        <f>$R$1/Q44</f>
        <v>0.00013020517240958546</v>
      </c>
      <c r="T44">
        <f>(P44+S44/2)/(1+S44)</f>
        <v>0.08875638982376412</v>
      </c>
      <c r="U44">
        <f>$Q$1*SQRT((P44*(1-P44)+S44/4)/Q44)/(1+S44)</f>
        <v>0.003244470123609648</v>
      </c>
      <c r="V44">
        <f>T44-U44</f>
        <v>0.08551191970015447</v>
      </c>
      <c r="W44">
        <f>T44+U44</f>
        <v>0.09200085994737377</v>
      </c>
      <c r="Y44">
        <f t="shared" si="10"/>
        <v>340</v>
      </c>
      <c r="Z44">
        <f t="shared" si="12"/>
        <v>380</v>
      </c>
      <c r="AA44">
        <f t="shared" si="11"/>
        <v>8</v>
      </c>
      <c r="AC44">
        <f t="shared" si="13"/>
        <v>0.04625000000000002</v>
      </c>
      <c r="AD44">
        <f t="shared" si="14"/>
        <v>2</v>
      </c>
    </row>
    <row r="45" spans="1:30" ht="12.75">
      <c r="A45" t="s">
        <v>43</v>
      </c>
      <c r="B45">
        <v>334</v>
      </c>
      <c r="C45">
        <v>40</v>
      </c>
      <c r="D45" s="6">
        <f t="shared" si="0"/>
        <v>0.11976047904191617</v>
      </c>
      <c r="E45" s="6">
        <v>1</v>
      </c>
      <c r="F45">
        <f t="shared" si="2"/>
        <v>0.12</v>
      </c>
      <c r="G45" t="str">
        <f t="shared" si="3"/>
        <v>     S1A-039</v>
      </c>
      <c r="H45" s="15">
        <f t="shared" si="4"/>
        <v>2.130018991437359</v>
      </c>
      <c r="I45">
        <f t="shared" si="5"/>
        <v>1.364271913158626</v>
      </c>
      <c r="J45">
        <f t="shared" si="6"/>
        <v>0.4767657278003848</v>
      </c>
      <c r="K45">
        <f t="shared" si="7"/>
        <v>0.31954238952773234</v>
      </c>
      <c r="L45">
        <f t="shared" si="8"/>
        <v>0.3221686205218513</v>
      </c>
      <c r="M45">
        <f t="shared" si="9"/>
        <v>0.0009645767081492554</v>
      </c>
      <c r="P45">
        <f>P44</f>
        <v>0.08870284377859879</v>
      </c>
      <c r="Q45" s="1">
        <f>P59</f>
        <v>17088.30959937167</v>
      </c>
      <c r="R45" s="7">
        <f>SQRT(P45*(1-P45)/Q45)</f>
        <v>0.002174949749103839</v>
      </c>
      <c r="S45" s="7">
        <f>$R$1/Q45</f>
        <v>0.00022479948524231137</v>
      </c>
      <c r="T45">
        <f>(P45+S45/2)/(1+S45)</f>
        <v>0.08879528238744731</v>
      </c>
      <c r="U45">
        <f>$Q$1*SQRT((P45*(1-P45)+S45/4)/Q45)/(1+S45)</f>
        <v>0.004263337706515689</v>
      </c>
      <c r="V45">
        <f>T45-U45</f>
        <v>0.08453194468093163</v>
      </c>
      <c r="W45">
        <f>T45+U45</f>
        <v>0.093058620093963</v>
      </c>
      <c r="Y45">
        <f t="shared" si="10"/>
        <v>330</v>
      </c>
      <c r="Z45">
        <f t="shared" si="12"/>
        <v>390</v>
      </c>
      <c r="AA45">
        <f t="shared" si="11"/>
        <v>5</v>
      </c>
      <c r="AC45">
        <f t="shared" si="13"/>
        <v>0.04750000000000002</v>
      </c>
      <c r="AD45">
        <f t="shared" si="14"/>
        <v>5</v>
      </c>
    </row>
    <row r="46" spans="1:30" ht="12.75">
      <c r="A46" t="s">
        <v>44</v>
      </c>
      <c r="B46">
        <v>440</v>
      </c>
      <c r="C46">
        <v>49</v>
      </c>
      <c r="D46" s="6">
        <f t="shared" si="0"/>
        <v>0.11136363636363636</v>
      </c>
      <c r="E46" s="6">
        <v>1</v>
      </c>
      <c r="F46">
        <f t="shared" si="2"/>
        <v>0.11125</v>
      </c>
      <c r="G46" t="str">
        <f t="shared" si="3"/>
        <v>     S1A-040</v>
      </c>
      <c r="H46" s="15">
        <f t="shared" si="4"/>
        <v>2.2469475509460515</v>
      </c>
      <c r="I46">
        <f t="shared" si="5"/>
        <v>1.3560131983978454</v>
      </c>
      <c r="J46">
        <f t="shared" si="6"/>
        <v>0.3799217482613816</v>
      </c>
      <c r="K46">
        <f t="shared" si="7"/>
        <v>0.22342265476377796</v>
      </c>
      <c r="L46">
        <f t="shared" si="8"/>
        <v>0.2259450690561213</v>
      </c>
      <c r="M46">
        <f t="shared" si="9"/>
        <v>0.0005135115205820938</v>
      </c>
      <c r="R46" t="s">
        <v>551</v>
      </c>
      <c r="S46" t="s">
        <v>558</v>
      </c>
      <c r="Y46">
        <f t="shared" si="10"/>
        <v>440</v>
      </c>
      <c r="Z46">
        <f t="shared" si="12"/>
        <v>400</v>
      </c>
      <c r="AA46">
        <f t="shared" si="11"/>
        <v>5</v>
      </c>
      <c r="AC46">
        <f t="shared" si="13"/>
        <v>0.04875000000000002</v>
      </c>
      <c r="AD46">
        <f t="shared" si="14"/>
        <v>2</v>
      </c>
    </row>
    <row r="47" spans="1:30" ht="12.75">
      <c r="A47" t="s">
        <v>45</v>
      </c>
      <c r="B47">
        <v>400</v>
      </c>
      <c r="C47">
        <v>53</v>
      </c>
      <c r="D47" s="6">
        <f t="shared" si="0"/>
        <v>0.1325</v>
      </c>
      <c r="E47" s="6">
        <v>1</v>
      </c>
      <c r="F47">
        <f t="shared" si="2"/>
        <v>0.1325</v>
      </c>
      <c r="G47" t="str">
        <f t="shared" si="3"/>
        <v>     S1A-041</v>
      </c>
      <c r="H47" s="15">
        <f t="shared" si="4"/>
        <v>3.429721378001796</v>
      </c>
      <c r="I47">
        <f t="shared" si="5"/>
        <v>2.3501355893795592</v>
      </c>
      <c r="J47">
        <f t="shared" si="6"/>
        <v>1.0209497211458507</v>
      </c>
      <c r="K47">
        <f t="shared" si="7"/>
        <v>0.7628384073360082</v>
      </c>
      <c r="L47">
        <f t="shared" si="8"/>
        <v>0.7672763572327295</v>
      </c>
      <c r="M47">
        <f t="shared" si="9"/>
        <v>0.0019181908930818237</v>
      </c>
      <c r="O47" t="s">
        <v>633</v>
      </c>
      <c r="P47">
        <f>P44</f>
        <v>0.08870284377859879</v>
      </c>
      <c r="Q47" s="11">
        <v>90</v>
      </c>
      <c r="R47" s="7">
        <f>SQRT(P47*(1-P47)/Q47)</f>
        <v>0.029969363854181395</v>
      </c>
      <c r="S47" s="7">
        <f>R47^2</f>
        <v>0.0008981627698243143</v>
      </c>
      <c r="Y47">
        <f t="shared" si="10"/>
        <v>400</v>
      </c>
      <c r="Z47">
        <f t="shared" si="12"/>
        <v>410</v>
      </c>
      <c r="AA47">
        <f t="shared" si="11"/>
        <v>1</v>
      </c>
      <c r="AC47">
        <f t="shared" si="13"/>
        <v>0.050000000000000024</v>
      </c>
      <c r="AD47">
        <f t="shared" si="14"/>
        <v>3</v>
      </c>
    </row>
    <row r="48" spans="1:30" ht="12.75">
      <c r="A48" t="s">
        <v>46</v>
      </c>
      <c r="B48">
        <v>344</v>
      </c>
      <c r="C48">
        <v>36</v>
      </c>
      <c r="D48" s="6">
        <f t="shared" si="0"/>
        <v>0.10465116279069768</v>
      </c>
      <c r="E48" s="6">
        <v>1</v>
      </c>
      <c r="F48">
        <f t="shared" si="2"/>
        <v>0.105</v>
      </c>
      <c r="G48" t="str">
        <f t="shared" si="3"/>
        <v>     S1A-042</v>
      </c>
      <c r="H48" s="15">
        <f t="shared" si="4"/>
        <v>1.442183479402797</v>
      </c>
      <c r="I48">
        <f t="shared" si="5"/>
        <v>0.8192799101220088</v>
      </c>
      <c r="J48">
        <f t="shared" si="6"/>
        <v>0.17682571797214802</v>
      </c>
      <c r="K48">
        <f t="shared" si="7"/>
        <v>0.08610974177536924</v>
      </c>
      <c r="L48">
        <f t="shared" si="8"/>
        <v>0.0874960144832162</v>
      </c>
      <c r="M48">
        <f t="shared" si="9"/>
        <v>0.000254348879311675</v>
      </c>
      <c r="O48" t="s">
        <v>632</v>
      </c>
      <c r="R48" s="7">
        <f>SQRT(S48)</f>
        <v>0.03971979633086557</v>
      </c>
      <c r="S48" s="12">
        <f>Q47/(Q47-1)*SUM(L7:L96)/Q44</f>
        <v>0.0015776622205654423</v>
      </c>
      <c r="Y48">
        <f t="shared" si="10"/>
        <v>340</v>
      </c>
      <c r="Z48">
        <f t="shared" si="12"/>
        <v>420</v>
      </c>
      <c r="AA48">
        <f t="shared" si="11"/>
        <v>0</v>
      </c>
      <c r="AC48">
        <f t="shared" si="13"/>
        <v>0.051250000000000025</v>
      </c>
      <c r="AD48">
        <f t="shared" si="14"/>
        <v>3</v>
      </c>
    </row>
    <row r="49" spans="1:30" ht="12.75">
      <c r="A49" t="s">
        <v>47</v>
      </c>
      <c r="B49">
        <v>289</v>
      </c>
      <c r="C49">
        <v>32</v>
      </c>
      <c r="D49" s="6">
        <f t="shared" si="0"/>
        <v>0.11072664359861592</v>
      </c>
      <c r="E49" s="6">
        <v>1</v>
      </c>
      <c r="F49">
        <f t="shared" si="2"/>
        <v>0.11125</v>
      </c>
      <c r="G49" t="str">
        <f t="shared" si="3"/>
        <v>     S1A-043</v>
      </c>
      <c r="H49" s="15">
        <f t="shared" si="4"/>
        <v>1.4496425657139629</v>
      </c>
      <c r="I49">
        <f t="shared" si="5"/>
        <v>0.8703319967662657</v>
      </c>
      <c r="J49">
        <f t="shared" si="6"/>
        <v>0.23883787723224706</v>
      </c>
      <c r="K49">
        <f t="shared" si="7"/>
        <v>0.13856873693255053</v>
      </c>
      <c r="L49">
        <f t="shared" si="8"/>
        <v>0.14017880221002196</v>
      </c>
      <c r="M49">
        <f t="shared" si="9"/>
        <v>0.00048504775851218677</v>
      </c>
      <c r="Q49" s="9">
        <f>(Q44-Q47)*S49+Q47</f>
        <v>16834.814703982916</v>
      </c>
      <c r="R49" s="7"/>
      <c r="S49">
        <f>S47/S48</f>
        <v>0.5692997893442667</v>
      </c>
      <c r="T49" t="s">
        <v>623</v>
      </c>
      <c r="Y49">
        <f t="shared" si="10"/>
        <v>290</v>
      </c>
      <c r="Z49">
        <f t="shared" si="12"/>
        <v>430</v>
      </c>
      <c r="AA49">
        <f t="shared" si="11"/>
        <v>3</v>
      </c>
      <c r="AC49">
        <f t="shared" si="13"/>
        <v>0.052500000000000026</v>
      </c>
      <c r="AD49">
        <f t="shared" si="14"/>
        <v>7</v>
      </c>
    </row>
    <row r="50" spans="1:30" ht="12.75">
      <c r="A50" t="s">
        <v>48</v>
      </c>
      <c r="B50">
        <v>302</v>
      </c>
      <c r="C50">
        <v>9</v>
      </c>
      <c r="D50" s="6">
        <f t="shared" si="0"/>
        <v>0.029801324503311258</v>
      </c>
      <c r="E50" s="6">
        <v>1</v>
      </c>
      <c r="F50">
        <f t="shared" si="2"/>
        <v>0.03</v>
      </c>
      <c r="G50" t="str">
        <f t="shared" si="3"/>
        <v>     S1A-044</v>
      </c>
      <c r="H50" s="15">
        <f t="shared" si="4"/>
        <v>0.030813979297781777</v>
      </c>
      <c r="I50">
        <f t="shared" si="5"/>
        <v>0.20490516192540492</v>
      </c>
      <c r="J50">
        <f t="shared" si="6"/>
        <v>0.822197073087761</v>
      </c>
      <c r="K50">
        <f t="shared" si="7"/>
        <v>1.0522730583403963</v>
      </c>
      <c r="L50">
        <f t="shared" si="8"/>
        <v>1.0477554698269946</v>
      </c>
      <c r="M50">
        <f t="shared" si="9"/>
        <v>0.003469388972937068</v>
      </c>
      <c r="O50" t="s">
        <v>561</v>
      </c>
      <c r="P50">
        <f>P47</f>
        <v>0.08870284377859879</v>
      </c>
      <c r="Q50" s="9">
        <f>Q49</f>
        <v>16834.814703982916</v>
      </c>
      <c r="R50" s="7">
        <f>SQRT(P50*(1-P50)/Q50)</f>
        <v>0.002191263521058517</v>
      </c>
      <c r="S50" s="7">
        <f>$R$1/Q50</f>
        <v>0.00022818446589086366</v>
      </c>
      <c r="T50">
        <f>(P50+S50/2)/(1+S50)</f>
        <v>0.08879667398991695</v>
      </c>
      <c r="U50">
        <f>$Q$1*SQRT((P50*(1-P50)+S50/4)/Q50)/(1+S50)</f>
        <v>0.0042953239028564886</v>
      </c>
      <c r="V50">
        <f>T50-U50</f>
        <v>0.08450135008706046</v>
      </c>
      <c r="W50">
        <f>T50+U50</f>
        <v>0.09309199789277343</v>
      </c>
      <c r="Y50">
        <f t="shared" si="10"/>
        <v>300</v>
      </c>
      <c r="Z50">
        <f t="shared" si="12"/>
        <v>440</v>
      </c>
      <c r="AA50">
        <f t="shared" si="11"/>
        <v>2</v>
      </c>
      <c r="AC50">
        <f t="shared" si="13"/>
        <v>0.05375000000000003</v>
      </c>
      <c r="AD50">
        <f t="shared" si="14"/>
        <v>8</v>
      </c>
    </row>
    <row r="51" spans="1:30" ht="12.75">
      <c r="A51" t="s">
        <v>49</v>
      </c>
      <c r="B51">
        <v>373</v>
      </c>
      <c r="C51">
        <v>32</v>
      </c>
      <c r="D51" s="6">
        <f t="shared" si="0"/>
        <v>0.08579088471849866</v>
      </c>
      <c r="E51" s="6">
        <v>1</v>
      </c>
      <c r="F51">
        <f t="shared" si="2"/>
        <v>0.08625</v>
      </c>
      <c r="G51" t="str">
        <f t="shared" si="3"/>
        <v>     S1A-045</v>
      </c>
      <c r="H51" s="15">
        <f t="shared" si="4"/>
        <v>0.7854436470077062</v>
      </c>
      <c r="I51">
        <f t="shared" si="5"/>
        <v>0.33439527387305035</v>
      </c>
      <c r="J51">
        <f t="shared" si="6"/>
        <v>0.005419944027851028</v>
      </c>
      <c r="K51">
        <f t="shared" si="7"/>
        <v>0.003444406789977306</v>
      </c>
      <c r="L51">
        <f t="shared" si="8"/>
        <v>0.003162855576751803</v>
      </c>
      <c r="M51">
        <f t="shared" si="9"/>
        <v>8.479505567699204E-06</v>
      </c>
      <c r="Y51">
        <f t="shared" si="10"/>
        <v>370</v>
      </c>
      <c r="Z51">
        <f t="shared" si="12"/>
        <v>450</v>
      </c>
      <c r="AA51">
        <f t="shared" si="11"/>
        <v>1</v>
      </c>
      <c r="AC51">
        <f t="shared" si="13"/>
        <v>0.05500000000000003</v>
      </c>
      <c r="AD51">
        <f t="shared" si="14"/>
        <v>2</v>
      </c>
    </row>
    <row r="52" spans="1:30" ht="12.75">
      <c r="A52" t="s">
        <v>50</v>
      </c>
      <c r="B52">
        <v>332</v>
      </c>
      <c r="C52">
        <v>35</v>
      </c>
      <c r="D52" s="6">
        <f t="shared" si="0"/>
        <v>0.10542168674698796</v>
      </c>
      <c r="E52" s="6">
        <v>1</v>
      </c>
      <c r="F52">
        <f t="shared" si="2"/>
        <v>0.105</v>
      </c>
      <c r="G52" t="str">
        <f t="shared" si="3"/>
        <v>     S1A-046</v>
      </c>
      <c r="H52" s="15">
        <f t="shared" si="4"/>
        <v>1.4251991047677668</v>
      </c>
      <c r="I52">
        <f t="shared" si="5"/>
        <v>0.8158659146496897</v>
      </c>
      <c r="J52">
        <f t="shared" si="6"/>
        <v>0.18245421543897317</v>
      </c>
      <c r="K52">
        <f t="shared" si="7"/>
        <v>0.09139773161358623</v>
      </c>
      <c r="L52">
        <f t="shared" si="8"/>
        <v>0.09280054378694981</v>
      </c>
      <c r="M52">
        <f t="shared" si="9"/>
        <v>0.00027951971020165605</v>
      </c>
      <c r="Y52">
        <f t="shared" si="10"/>
        <v>330</v>
      </c>
      <c r="Z52">
        <f t="shared" si="12"/>
        <v>460</v>
      </c>
      <c r="AA52">
        <f t="shared" si="11"/>
        <v>0</v>
      </c>
      <c r="AC52">
        <f t="shared" si="13"/>
        <v>0.05625000000000003</v>
      </c>
      <c r="AD52">
        <f t="shared" si="14"/>
        <v>4</v>
      </c>
    </row>
    <row r="53" spans="1:30" ht="12.75">
      <c r="A53" t="s">
        <v>51</v>
      </c>
      <c r="B53">
        <v>335</v>
      </c>
      <c r="C53">
        <v>26</v>
      </c>
      <c r="D53" s="6">
        <f t="shared" si="0"/>
        <v>0.07761194029850746</v>
      </c>
      <c r="E53" s="6">
        <v>1</v>
      </c>
      <c r="F53">
        <f t="shared" si="2"/>
        <v>0.0775</v>
      </c>
      <c r="G53" t="str">
        <f t="shared" si="3"/>
        <v>     S1A-047</v>
      </c>
      <c r="H53" s="15">
        <f t="shared" si="4"/>
        <v>0.476371510765642</v>
      </c>
      <c r="I53">
        <f t="shared" si="5"/>
        <v>0.15866106329348423</v>
      </c>
      <c r="J53">
        <f t="shared" si="6"/>
        <v>0.00638877262386309</v>
      </c>
      <c r="K53">
        <f t="shared" si="7"/>
        <v>0.04215569561555459</v>
      </c>
      <c r="L53">
        <f t="shared" si="8"/>
        <v>0.041207726901575134</v>
      </c>
      <c r="M53">
        <f t="shared" si="9"/>
        <v>0.0001230081400047019</v>
      </c>
      <c r="O53" t="s">
        <v>627</v>
      </c>
      <c r="Y53">
        <f t="shared" si="10"/>
        <v>340</v>
      </c>
      <c r="Z53">
        <f t="shared" si="12"/>
        <v>470</v>
      </c>
      <c r="AA53">
        <f t="shared" si="11"/>
        <v>0</v>
      </c>
      <c r="AC53">
        <f t="shared" si="13"/>
        <v>0.05750000000000003</v>
      </c>
      <c r="AD53">
        <f t="shared" si="14"/>
        <v>4</v>
      </c>
    </row>
    <row r="54" spans="1:30" ht="12.75">
      <c r="A54" t="s">
        <v>52</v>
      </c>
      <c r="B54">
        <v>305</v>
      </c>
      <c r="C54">
        <v>34</v>
      </c>
      <c r="D54" s="6">
        <f t="shared" si="0"/>
        <v>0.11147540983606558</v>
      </c>
      <c r="E54" s="6">
        <v>1</v>
      </c>
      <c r="F54">
        <f t="shared" si="2"/>
        <v>0.11125</v>
      </c>
      <c r="G54" t="str">
        <f t="shared" si="3"/>
        <v>     S1A-048</v>
      </c>
      <c r="H54" s="15">
        <f t="shared" si="4"/>
        <v>1.5624193517603726</v>
      </c>
      <c r="I54">
        <f t="shared" si="5"/>
        <v>0.9437525772669637</v>
      </c>
      <c r="J54">
        <f t="shared" si="6"/>
        <v>0.26536215855095946</v>
      </c>
      <c r="K54">
        <f t="shared" si="7"/>
        <v>0.1564127379787818</v>
      </c>
      <c r="L54">
        <f t="shared" si="8"/>
        <v>0.158169878276715</v>
      </c>
      <c r="M54">
        <f t="shared" si="9"/>
        <v>0.0005185897648416885</v>
      </c>
      <c r="Y54">
        <f t="shared" si="10"/>
        <v>310</v>
      </c>
      <c r="Z54">
        <f t="shared" si="12"/>
        <v>480</v>
      </c>
      <c r="AA54">
        <f t="shared" si="11"/>
        <v>0</v>
      </c>
      <c r="AC54">
        <f t="shared" si="13"/>
        <v>0.05875000000000003</v>
      </c>
      <c r="AD54">
        <f t="shared" si="14"/>
        <v>0</v>
      </c>
    </row>
    <row r="55" spans="1:30" ht="12.75">
      <c r="A55" t="s">
        <v>53</v>
      </c>
      <c r="B55">
        <v>358</v>
      </c>
      <c r="C55">
        <v>50</v>
      </c>
      <c r="D55" s="6">
        <f t="shared" si="0"/>
        <v>0.13966480446927373</v>
      </c>
      <c r="E55" s="6">
        <v>1</v>
      </c>
      <c r="F55">
        <f t="shared" si="2"/>
        <v>0.14</v>
      </c>
      <c r="G55" t="str">
        <f t="shared" si="3"/>
        <v>     S1A-049</v>
      </c>
      <c r="H55" s="15">
        <f t="shared" si="4"/>
        <v>3.5630037101321843</v>
      </c>
      <c r="I55">
        <f t="shared" si="5"/>
        <v>2.5149674735828635</v>
      </c>
      <c r="J55">
        <f t="shared" si="6"/>
        <v>1.1913005991888153</v>
      </c>
      <c r="K55">
        <f t="shared" si="7"/>
        <v>0.9251467908458754</v>
      </c>
      <c r="L55">
        <f t="shared" si="8"/>
        <v>0.9297694746027678</v>
      </c>
      <c r="M55">
        <f t="shared" si="9"/>
        <v>0.002597121437437899</v>
      </c>
      <c r="O55" t="s">
        <v>626</v>
      </c>
      <c r="P55">
        <f>SUM(D7:D96)/90</f>
        <v>0.08895642234162023</v>
      </c>
      <c r="Y55">
        <f t="shared" si="10"/>
        <v>360</v>
      </c>
      <c r="Z55">
        <f t="shared" si="12"/>
        <v>490</v>
      </c>
      <c r="AA55">
        <f t="shared" si="11"/>
        <v>0</v>
      </c>
      <c r="AC55">
        <f t="shared" si="13"/>
        <v>0.06000000000000003</v>
      </c>
      <c r="AD55">
        <f t="shared" si="14"/>
        <v>0</v>
      </c>
    </row>
    <row r="56" spans="1:30" ht="12.75">
      <c r="A56" t="s">
        <v>54</v>
      </c>
      <c r="B56">
        <v>446</v>
      </c>
      <c r="C56">
        <v>16</v>
      </c>
      <c r="D56" s="6">
        <f t="shared" si="0"/>
        <v>0.03587443946188341</v>
      </c>
      <c r="E56" s="6">
        <v>1</v>
      </c>
      <c r="F56">
        <f t="shared" si="2"/>
        <v>0.03625</v>
      </c>
      <c r="G56" t="str">
        <f t="shared" si="3"/>
        <v>     S1A-050</v>
      </c>
      <c r="H56" s="15">
        <f t="shared" si="4"/>
        <v>0.007236346257772443</v>
      </c>
      <c r="I56">
        <f t="shared" si="5"/>
        <v>0.17795072889858962</v>
      </c>
      <c r="J56">
        <f t="shared" si="6"/>
        <v>0.9480300392646643</v>
      </c>
      <c r="K56">
        <f t="shared" si="7"/>
        <v>1.250699294390287</v>
      </c>
      <c r="L56">
        <f t="shared" si="8"/>
        <v>1.244714774982057</v>
      </c>
      <c r="M56">
        <f t="shared" si="9"/>
        <v>0.002790840302650352</v>
      </c>
      <c r="O56" t="s">
        <v>633</v>
      </c>
      <c r="P56">
        <f>SQRT(P55*(1-P55)/90)</f>
        <v>0.03000799472470249</v>
      </c>
      <c r="Q56">
        <f>P56^2</f>
        <v>0.0009004797473977724</v>
      </c>
      <c r="Y56">
        <f t="shared" si="10"/>
        <v>450</v>
      </c>
      <c r="Z56">
        <f t="shared" si="12"/>
        <v>500</v>
      </c>
      <c r="AA56">
        <f t="shared" si="11"/>
        <v>0</v>
      </c>
      <c r="AC56">
        <f t="shared" si="13"/>
        <v>0.061250000000000034</v>
      </c>
      <c r="AD56">
        <f t="shared" si="14"/>
        <v>2</v>
      </c>
    </row>
    <row r="57" spans="1:30" ht="12.75">
      <c r="A57" t="s">
        <v>55</v>
      </c>
      <c r="B57">
        <v>305</v>
      </c>
      <c r="C57">
        <v>44</v>
      </c>
      <c r="D57" s="6">
        <f t="shared" si="0"/>
        <v>0.14426229508196722</v>
      </c>
      <c r="E57" s="6">
        <v>1</v>
      </c>
      <c r="F57">
        <f t="shared" si="2"/>
        <v>0.14375</v>
      </c>
      <c r="G57" t="str">
        <f t="shared" si="3"/>
        <v>     S1A-051</v>
      </c>
      <c r="H57" s="15">
        <f t="shared" si="4"/>
        <v>3.321747096289202</v>
      </c>
      <c r="I57">
        <f t="shared" si="5"/>
        <v>2.384144821864336</v>
      </c>
      <c r="J57">
        <f t="shared" si="6"/>
        <v>1.1831597742014335</v>
      </c>
      <c r="K57">
        <f t="shared" si="7"/>
        <v>0.9371959969698761</v>
      </c>
      <c r="L57">
        <f t="shared" si="8"/>
        <v>0.9414900518850674</v>
      </c>
      <c r="M57">
        <f t="shared" si="9"/>
        <v>0.0030868526291313687</v>
      </c>
      <c r="O57" t="s">
        <v>632</v>
      </c>
      <c r="P57">
        <f>SQRT(SUM(M7:M96)/89)</f>
        <v>0.0394733303096414</v>
      </c>
      <c r="Q57">
        <f>P57^2</f>
        <v>0.0015581438057340542</v>
      </c>
      <c r="Y57">
        <f t="shared" si="10"/>
        <v>310</v>
      </c>
      <c r="Z57">
        <f t="shared" si="12"/>
        <v>510</v>
      </c>
      <c r="AA57">
        <f t="shared" si="11"/>
        <v>0</v>
      </c>
      <c r="AC57">
        <f t="shared" si="13"/>
        <v>0.06250000000000003</v>
      </c>
      <c r="AD57">
        <f t="shared" si="14"/>
        <v>3</v>
      </c>
    </row>
    <row r="58" spans="1:30" ht="12.75">
      <c r="A58" t="s">
        <v>56</v>
      </c>
      <c r="B58">
        <v>334</v>
      </c>
      <c r="C58">
        <v>28</v>
      </c>
      <c r="D58" s="6">
        <f t="shared" si="0"/>
        <v>0.08383233532934131</v>
      </c>
      <c r="E58" s="6">
        <v>1</v>
      </c>
      <c r="F58">
        <f t="shared" si="2"/>
        <v>0.08375</v>
      </c>
      <c r="G58" t="str">
        <f t="shared" si="3"/>
        <v>     S1A-052</v>
      </c>
      <c r="H58" s="15">
        <f t="shared" si="4"/>
        <v>0.6445643845640681</v>
      </c>
      <c r="I58">
        <f t="shared" si="5"/>
        <v>0.26153990620308293</v>
      </c>
      <c r="J58">
        <f t="shared" si="6"/>
        <v>0.0011472755811199086</v>
      </c>
      <c r="K58">
        <f t="shared" si="7"/>
        <v>0.008341165299723277</v>
      </c>
      <c r="L58">
        <f t="shared" si="8"/>
        <v>0.007923098753132341</v>
      </c>
      <c r="M58">
        <f t="shared" si="9"/>
        <v>2.3721852554288446E-05</v>
      </c>
      <c r="O58" t="s">
        <v>623</v>
      </c>
      <c r="P58">
        <f>Q56/Q57</f>
        <v>0.5779182538119767</v>
      </c>
      <c r="Y58">
        <f t="shared" si="10"/>
        <v>330</v>
      </c>
      <c r="Z58">
        <f t="shared" si="12"/>
        <v>520</v>
      </c>
      <c r="AA58">
        <f t="shared" si="11"/>
        <v>0</v>
      </c>
      <c r="AC58">
        <f t="shared" si="13"/>
        <v>0.06375000000000003</v>
      </c>
      <c r="AD58">
        <f t="shared" si="14"/>
        <v>1</v>
      </c>
    </row>
    <row r="59" spans="1:30" ht="12.75">
      <c r="A59" t="s">
        <v>57</v>
      </c>
      <c r="B59">
        <v>339</v>
      </c>
      <c r="C59">
        <v>19</v>
      </c>
      <c r="D59" s="6">
        <f t="shared" si="0"/>
        <v>0.05604719764011799</v>
      </c>
      <c r="E59" s="6">
        <v>1</v>
      </c>
      <c r="F59">
        <f t="shared" si="2"/>
        <v>0.05625</v>
      </c>
      <c r="G59" t="str">
        <f t="shared" si="3"/>
        <v>     S1A-053</v>
      </c>
      <c r="H59" s="15">
        <f t="shared" si="4"/>
        <v>0.08836115834928675</v>
      </c>
      <c r="I59">
        <f t="shared" si="5"/>
        <v>1.3284439293173276E-05</v>
      </c>
      <c r="J59">
        <f t="shared" si="6"/>
        <v>0.22796289068434963</v>
      </c>
      <c r="K59">
        <f t="shared" si="7"/>
        <v>0.36432051110245567</v>
      </c>
      <c r="L59">
        <f t="shared" si="8"/>
        <v>0.361506625180648</v>
      </c>
      <c r="M59">
        <f t="shared" si="9"/>
        <v>0.0010663912247216756</v>
      </c>
      <c r="O59" t="s">
        <v>549</v>
      </c>
      <c r="P59">
        <f>(B6-90)*P58+(90)</f>
        <v>17088.30959937167</v>
      </c>
      <c r="Y59">
        <f t="shared" si="10"/>
        <v>340</v>
      </c>
      <c r="Z59">
        <f t="shared" si="12"/>
        <v>530</v>
      </c>
      <c r="AA59">
        <f t="shared" si="11"/>
        <v>0</v>
      </c>
      <c r="AC59">
        <f t="shared" si="13"/>
        <v>0.06500000000000003</v>
      </c>
      <c r="AD59">
        <f t="shared" si="14"/>
        <v>1</v>
      </c>
    </row>
    <row r="60" spans="1:30" ht="12.75">
      <c r="A60" t="s">
        <v>58</v>
      </c>
      <c r="B60">
        <v>367</v>
      </c>
      <c r="C60">
        <v>12</v>
      </c>
      <c r="D60" s="6">
        <f t="shared" si="0"/>
        <v>0.0326975476839237</v>
      </c>
      <c r="E60" s="6">
        <v>1</v>
      </c>
      <c r="F60">
        <f t="shared" si="2"/>
        <v>0.0325</v>
      </c>
      <c r="G60" t="str">
        <f t="shared" si="3"/>
        <v>     S1A-054</v>
      </c>
      <c r="H60" s="15">
        <f t="shared" si="4"/>
        <v>0.01905127713601065</v>
      </c>
      <c r="I60">
        <f t="shared" si="5"/>
        <v>0.1967123184490502</v>
      </c>
      <c r="J60">
        <f t="shared" si="6"/>
        <v>0.8913177615198756</v>
      </c>
      <c r="K60">
        <f t="shared" si="7"/>
        <v>1.1563499659534884</v>
      </c>
      <c r="L60">
        <f t="shared" si="8"/>
        <v>1.1511297009693677</v>
      </c>
      <c r="M60">
        <f t="shared" si="9"/>
        <v>0.003136593190652228</v>
      </c>
      <c r="Y60">
        <f t="shared" si="10"/>
        <v>370</v>
      </c>
      <c r="AC60">
        <f t="shared" si="13"/>
        <v>0.06625000000000003</v>
      </c>
      <c r="AD60">
        <f t="shared" si="14"/>
        <v>1</v>
      </c>
    </row>
    <row r="61" spans="1:30" ht="12.75">
      <c r="A61" t="s">
        <v>59</v>
      </c>
      <c r="B61">
        <v>314</v>
      </c>
      <c r="C61">
        <v>40</v>
      </c>
      <c r="D61" s="6">
        <f t="shared" si="0"/>
        <v>0.12738853503184713</v>
      </c>
      <c r="E61" s="6">
        <v>1</v>
      </c>
      <c r="F61">
        <f t="shared" si="2"/>
        <v>0.1275</v>
      </c>
      <c r="G61" t="str">
        <f t="shared" si="3"/>
        <v>     S1A-055</v>
      </c>
      <c r="H61" s="15">
        <f t="shared" si="4"/>
        <v>2.4032970964018605</v>
      </c>
      <c r="I61">
        <f t="shared" si="5"/>
        <v>1.6070114000724036</v>
      </c>
      <c r="J61">
        <f t="shared" si="6"/>
        <v>0.6474769314549196</v>
      </c>
      <c r="K61">
        <f t="shared" si="7"/>
        <v>0.4668503543580235</v>
      </c>
      <c r="L61">
        <f t="shared" si="8"/>
        <v>0.46992697023087987</v>
      </c>
      <c r="M61">
        <f t="shared" si="9"/>
        <v>0.0014965827077416556</v>
      </c>
      <c r="Y61">
        <f t="shared" si="10"/>
        <v>310</v>
      </c>
      <c r="AC61">
        <f t="shared" si="13"/>
        <v>0.06750000000000003</v>
      </c>
      <c r="AD61">
        <f t="shared" si="14"/>
        <v>2</v>
      </c>
    </row>
    <row r="62" spans="1:30" ht="12.75">
      <c r="A62" t="s">
        <v>60</v>
      </c>
      <c r="B62">
        <v>276</v>
      </c>
      <c r="C62">
        <v>11</v>
      </c>
      <c r="D62" s="6">
        <f t="shared" si="0"/>
        <v>0.03985507246376811</v>
      </c>
      <c r="E62" s="6">
        <v>1</v>
      </c>
      <c r="F62">
        <f t="shared" si="2"/>
        <v>0.04</v>
      </c>
      <c r="G62" t="str">
        <f t="shared" si="3"/>
        <v>     S1A-056</v>
      </c>
      <c r="H62" s="15">
        <f t="shared" si="4"/>
        <v>6.199165717094166E-07</v>
      </c>
      <c r="I62">
        <f t="shared" si="5"/>
        <v>0.07060449909196229</v>
      </c>
      <c r="J62">
        <f t="shared" si="6"/>
        <v>0.4897407162279232</v>
      </c>
      <c r="K62">
        <f t="shared" si="7"/>
        <v>0.661989619677166</v>
      </c>
      <c r="L62">
        <f t="shared" si="8"/>
        <v>0.6585649144295744</v>
      </c>
      <c r="M62">
        <f t="shared" si="9"/>
        <v>0.0023861047624259943</v>
      </c>
      <c r="Y62">
        <f t="shared" si="10"/>
        <v>280</v>
      </c>
      <c r="AC62">
        <f t="shared" si="13"/>
        <v>0.06875000000000003</v>
      </c>
      <c r="AD62">
        <f t="shared" si="14"/>
        <v>1</v>
      </c>
    </row>
    <row r="63" spans="1:30" ht="12.75">
      <c r="A63" t="s">
        <v>61</v>
      </c>
      <c r="B63">
        <v>344</v>
      </c>
      <c r="C63">
        <v>24</v>
      </c>
      <c r="D63" s="6">
        <f t="shared" si="0"/>
        <v>0.06976744186046512</v>
      </c>
      <c r="E63" s="6">
        <v>1</v>
      </c>
      <c r="F63">
        <f t="shared" si="2"/>
        <v>0.07</v>
      </c>
      <c r="G63" t="str">
        <f t="shared" si="3"/>
        <v>     S1A-057</v>
      </c>
      <c r="H63" s="15">
        <f t="shared" si="4"/>
        <v>0.30681938917064233</v>
      </c>
      <c r="I63">
        <f t="shared" si="5"/>
        <v>0.06663841980760164</v>
      </c>
      <c r="J63">
        <f t="shared" si="6"/>
        <v>0.051297782394019414</v>
      </c>
      <c r="K63">
        <f t="shared" si="7"/>
        <v>0.12499903418849645</v>
      </c>
      <c r="L63">
        <f t="shared" si="8"/>
        <v>0.12334100935563354</v>
      </c>
      <c r="M63">
        <f t="shared" si="9"/>
        <v>0.00035854944580126027</v>
      </c>
      <c r="Y63">
        <f t="shared" si="10"/>
        <v>340</v>
      </c>
      <c r="AC63">
        <f t="shared" si="13"/>
        <v>0.07000000000000003</v>
      </c>
      <c r="AD63">
        <f t="shared" si="14"/>
        <v>7</v>
      </c>
    </row>
    <row r="64" spans="1:30" ht="12.75">
      <c r="A64" t="s">
        <v>62</v>
      </c>
      <c r="B64">
        <v>297</v>
      </c>
      <c r="C64">
        <v>25</v>
      </c>
      <c r="D64" s="6">
        <f t="shared" si="0"/>
        <v>0.08417508417508418</v>
      </c>
      <c r="E64" s="6">
        <v>1</v>
      </c>
      <c r="F64">
        <f t="shared" si="2"/>
        <v>0.08375</v>
      </c>
      <c r="G64" t="str">
        <f t="shared" si="3"/>
        <v>     S1A-058</v>
      </c>
      <c r="H64" s="15">
        <f t="shared" si="4"/>
        <v>0.5821392420445021</v>
      </c>
      <c r="I64">
        <f t="shared" si="5"/>
        <v>0.2382989702691141</v>
      </c>
      <c r="J64">
        <f t="shared" si="6"/>
        <v>0.0014324043016214966</v>
      </c>
      <c r="K64">
        <f t="shared" si="7"/>
        <v>0.006434609193188247</v>
      </c>
      <c r="L64">
        <f t="shared" si="8"/>
        <v>0.006088680287083965</v>
      </c>
      <c r="M64">
        <f t="shared" si="9"/>
        <v>2.0500607027218737E-05</v>
      </c>
      <c r="Y64">
        <f t="shared" si="10"/>
        <v>300</v>
      </c>
      <c r="AC64">
        <f t="shared" si="13"/>
        <v>0.07125000000000004</v>
      </c>
      <c r="AD64">
        <f t="shared" si="14"/>
        <v>3</v>
      </c>
    </row>
    <row r="65" spans="1:30" ht="12.75">
      <c r="A65" t="s">
        <v>63</v>
      </c>
      <c r="B65">
        <v>338</v>
      </c>
      <c r="C65">
        <v>54</v>
      </c>
      <c r="D65" s="6">
        <f t="shared" si="0"/>
        <v>0.15976331360946747</v>
      </c>
      <c r="E65" s="6">
        <v>1</v>
      </c>
      <c r="F65">
        <f t="shared" si="2"/>
        <v>0.16</v>
      </c>
      <c r="G65" t="str">
        <f t="shared" si="3"/>
        <v>     S1A-059</v>
      </c>
      <c r="H65" s="15">
        <f t="shared" si="4"/>
        <v>4.855918565086405</v>
      </c>
      <c r="I65">
        <f t="shared" si="5"/>
        <v>3.649769510513777</v>
      </c>
      <c r="J65">
        <f t="shared" si="6"/>
        <v>2.0450365012817264</v>
      </c>
      <c r="K65">
        <f t="shared" si="7"/>
        <v>1.7006737114507906</v>
      </c>
      <c r="L65">
        <f t="shared" si="8"/>
        <v>1.7067615459333236</v>
      </c>
      <c r="M65">
        <f t="shared" si="9"/>
        <v>0.005049590372583798</v>
      </c>
      <c r="Y65">
        <f t="shared" si="10"/>
        <v>340</v>
      </c>
      <c r="AC65">
        <f t="shared" si="13"/>
        <v>0.07250000000000004</v>
      </c>
      <c r="AD65">
        <f t="shared" si="14"/>
        <v>2</v>
      </c>
    </row>
    <row r="66" spans="1:30" ht="12.75">
      <c r="A66" t="s">
        <v>64</v>
      </c>
      <c r="B66">
        <v>321</v>
      </c>
      <c r="C66">
        <v>14</v>
      </c>
      <c r="D66" s="6">
        <f t="shared" si="0"/>
        <v>0.04361370716510903</v>
      </c>
      <c r="E66" s="6">
        <v>1</v>
      </c>
      <c r="F66">
        <f t="shared" si="2"/>
        <v>0.04375</v>
      </c>
      <c r="G66" t="str">
        <f t="shared" si="3"/>
        <v>     S1A-060</v>
      </c>
      <c r="H66" s="15">
        <f t="shared" si="4"/>
        <v>0.004421234654857561</v>
      </c>
      <c r="I66">
        <f t="shared" si="5"/>
        <v>0.048056354464940464</v>
      </c>
      <c r="J66">
        <f t="shared" si="6"/>
        <v>0.47247782025012786</v>
      </c>
      <c r="K66">
        <f t="shared" si="7"/>
        <v>0.6562797040561047</v>
      </c>
      <c r="L66">
        <f t="shared" si="8"/>
        <v>0.6526027072165315</v>
      </c>
      <c r="M66">
        <f t="shared" si="9"/>
        <v>0.0020330302405499423</v>
      </c>
      <c r="Y66">
        <f t="shared" si="10"/>
        <v>320</v>
      </c>
      <c r="AC66">
        <f t="shared" si="13"/>
        <v>0.07375000000000004</v>
      </c>
      <c r="AD66">
        <f t="shared" si="14"/>
        <v>2</v>
      </c>
    </row>
    <row r="67" spans="1:30" ht="12.75">
      <c r="A67" t="s">
        <v>65</v>
      </c>
      <c r="B67">
        <v>321</v>
      </c>
      <c r="C67">
        <v>31</v>
      </c>
      <c r="D67" s="6">
        <f aca="true" t="shared" si="15" ref="D67:D130">C67/B67</f>
        <v>0.09657320872274143</v>
      </c>
      <c r="E67" s="6">
        <v>1</v>
      </c>
      <c r="F67">
        <f t="shared" si="2"/>
        <v>0.09625</v>
      </c>
      <c r="G67" t="str">
        <f t="shared" si="3"/>
        <v>     S1A-061</v>
      </c>
      <c r="H67" s="15">
        <f t="shared" si="4"/>
        <v>1.0309149868407668</v>
      </c>
      <c r="I67">
        <f t="shared" si="5"/>
        <v>0.532359756767374</v>
      </c>
      <c r="J67">
        <f t="shared" si="6"/>
        <v>0.06837035334283367</v>
      </c>
      <c r="K67">
        <f t="shared" si="7"/>
        <v>0.019247830827864784</v>
      </c>
      <c r="L67">
        <f t="shared" si="8"/>
        <v>0.019883588837630608</v>
      </c>
      <c r="M67">
        <f t="shared" si="9"/>
        <v>6.194264435398943E-05</v>
      </c>
      <c r="Y67">
        <f t="shared" si="10"/>
        <v>320</v>
      </c>
      <c r="AC67">
        <f t="shared" si="13"/>
        <v>0.07500000000000004</v>
      </c>
      <c r="AD67">
        <f t="shared" si="14"/>
        <v>2</v>
      </c>
    </row>
    <row r="68" spans="1:30" ht="12.75">
      <c r="A68" t="s">
        <v>66</v>
      </c>
      <c r="B68">
        <v>392</v>
      </c>
      <c r="C68">
        <v>10</v>
      </c>
      <c r="D68" s="6">
        <f t="shared" si="15"/>
        <v>0.025510204081632654</v>
      </c>
      <c r="E68" s="6">
        <v>1</v>
      </c>
      <c r="F68">
        <f t="shared" si="2"/>
        <v>0.025</v>
      </c>
      <c r="G68" t="str">
        <f t="shared" si="3"/>
        <v>     S1A-062</v>
      </c>
      <c r="H68" s="15">
        <f t="shared" si="4"/>
        <v>0.08119777496647385</v>
      </c>
      <c r="I68">
        <f t="shared" si="5"/>
        <v>0.3608191888292097</v>
      </c>
      <c r="J68">
        <f t="shared" si="6"/>
        <v>1.249978911763468</v>
      </c>
      <c r="K68">
        <f t="shared" si="7"/>
        <v>1.5716680360592614</v>
      </c>
      <c r="L68">
        <f t="shared" si="8"/>
        <v>1.5653774070532676</v>
      </c>
      <c r="M68">
        <f t="shared" si="9"/>
        <v>0.00399330971187058</v>
      </c>
      <c r="Y68">
        <f t="shared" si="10"/>
        <v>390</v>
      </c>
      <c r="AC68">
        <f t="shared" si="13"/>
        <v>0.07625000000000004</v>
      </c>
      <c r="AD68">
        <f t="shared" si="14"/>
        <v>1</v>
      </c>
    </row>
    <row r="69" spans="1:30" ht="12.75">
      <c r="A69" t="s">
        <v>67</v>
      </c>
      <c r="B69">
        <v>286</v>
      </c>
      <c r="C69">
        <v>25</v>
      </c>
      <c r="D69" s="6">
        <f t="shared" si="15"/>
        <v>0.08741258741258741</v>
      </c>
      <c r="E69" s="6">
        <v>1</v>
      </c>
      <c r="F69">
        <f t="shared" si="2"/>
        <v>0.0875</v>
      </c>
      <c r="G69" t="str">
        <f t="shared" si="3"/>
        <v>     S1A-063</v>
      </c>
      <c r="H69" s="15">
        <f t="shared" si="4"/>
        <v>0.6455625489340774</v>
      </c>
      <c r="I69">
        <f t="shared" si="5"/>
        <v>0.2849260372307912</v>
      </c>
      <c r="J69">
        <f t="shared" si="6"/>
        <v>0.008443915470715286</v>
      </c>
      <c r="K69">
        <f t="shared" si="7"/>
        <v>0.0005743390089481356</v>
      </c>
      <c r="L69">
        <f t="shared" si="8"/>
        <v>0.00047612178614940537</v>
      </c>
      <c r="M69">
        <f t="shared" si="9"/>
        <v>1.6647614900328858E-06</v>
      </c>
      <c r="Y69">
        <f t="shared" si="10"/>
        <v>290</v>
      </c>
      <c r="AC69">
        <f t="shared" si="13"/>
        <v>0.07750000000000004</v>
      </c>
      <c r="AD69">
        <f t="shared" si="14"/>
        <v>1</v>
      </c>
    </row>
    <row r="70" spans="1:30" ht="12.75">
      <c r="A70" t="s">
        <v>68</v>
      </c>
      <c r="B70">
        <v>341</v>
      </c>
      <c r="C70">
        <v>11</v>
      </c>
      <c r="D70" s="6">
        <f t="shared" si="15"/>
        <v>0.03225806451612903</v>
      </c>
      <c r="E70" s="6">
        <v>1</v>
      </c>
      <c r="F70">
        <f t="shared" si="2"/>
        <v>0.0325</v>
      </c>
      <c r="G70" t="str">
        <f t="shared" si="3"/>
        <v>     S1A-064</v>
      </c>
      <c r="H70" s="15">
        <f t="shared" si="4"/>
        <v>0.019926970048937256</v>
      </c>
      <c r="I70">
        <f t="shared" si="5"/>
        <v>0.1897813578891811</v>
      </c>
      <c r="J70">
        <f t="shared" si="6"/>
        <v>0.8430094956176808</v>
      </c>
      <c r="K70">
        <f t="shared" si="7"/>
        <v>1.0913189252457152</v>
      </c>
      <c r="L70">
        <f t="shared" si="8"/>
        <v>1.086430469142227</v>
      </c>
      <c r="M70">
        <f t="shared" si="9"/>
        <v>0.0031860131059889356</v>
      </c>
      <c r="Y70">
        <f t="shared" si="10"/>
        <v>340</v>
      </c>
      <c r="AC70">
        <f t="shared" si="13"/>
        <v>0.07875000000000004</v>
      </c>
      <c r="AD70">
        <f t="shared" si="14"/>
        <v>1</v>
      </c>
    </row>
    <row r="71" spans="1:30" ht="12.75">
      <c r="A71" t="s">
        <v>69</v>
      </c>
      <c r="B71">
        <v>296</v>
      </c>
      <c r="C71">
        <v>28</v>
      </c>
      <c r="D71" s="6">
        <f t="shared" si="15"/>
        <v>0.0945945945945946</v>
      </c>
      <c r="E71" s="6">
        <v>1</v>
      </c>
      <c r="F71">
        <f t="shared" si="2"/>
        <v>0.095</v>
      </c>
      <c r="G71" t="str">
        <f t="shared" si="3"/>
        <v>     S1A-065</v>
      </c>
      <c r="H71" s="15">
        <f t="shared" si="4"/>
        <v>0.8854037881889598</v>
      </c>
      <c r="I71">
        <f t="shared" si="5"/>
        <v>0.44435593553159863</v>
      </c>
      <c r="J71">
        <f t="shared" si="6"/>
        <v>0.04710956671707437</v>
      </c>
      <c r="K71">
        <f t="shared" si="7"/>
        <v>0.009837302669614991</v>
      </c>
      <c r="L71">
        <f t="shared" si="8"/>
        <v>0.010274967392625052</v>
      </c>
      <c r="M71">
        <f t="shared" si="9"/>
        <v>3.471272767778734E-05</v>
      </c>
      <c r="Y71">
        <f t="shared" si="10"/>
        <v>300</v>
      </c>
      <c r="AC71">
        <f t="shared" si="13"/>
        <v>0.08000000000000004</v>
      </c>
      <c r="AD71">
        <f>COUNTIF(F$7:F$553,AC71)</f>
        <v>1</v>
      </c>
    </row>
    <row r="72" spans="1:30" ht="12.75">
      <c r="A72" t="s">
        <v>70</v>
      </c>
      <c r="B72">
        <v>289</v>
      </c>
      <c r="C72">
        <v>15</v>
      </c>
      <c r="D72" s="6">
        <f t="shared" si="15"/>
        <v>0.05190311418685121</v>
      </c>
      <c r="E72" s="6">
        <v>1</v>
      </c>
      <c r="F72">
        <f aca="true" t="shared" si="16" ref="F72:F107">ROUND(D72*$F$5,2)/$F$5</f>
        <v>0.0525</v>
      </c>
      <c r="G72" t="str">
        <f aca="true" t="shared" si="17" ref="G72:G96">A72</f>
        <v>     S1A-066</v>
      </c>
      <c r="H72" s="15">
        <f aca="true" t="shared" si="18" ref="H72:H107">B72*(D$2-D72)^2</f>
        <v>0.04162050126857001</v>
      </c>
      <c r="I72">
        <f aca="true" t="shared" si="19" ref="I72:I107">B72*(D$3-D72)^2</f>
        <v>0.004500282204348739</v>
      </c>
      <c r="J72">
        <f aca="true" t="shared" si="20" ref="J72:J107">B72*(D$4-D72)^2</f>
        <v>0.26141703188005794</v>
      </c>
      <c r="K72">
        <f aca="true" t="shared" si="21" ref="K72:K107">B72*(D$5-D72)^2</f>
        <v>0.39407229790130716</v>
      </c>
      <c r="L72">
        <f aca="true" t="shared" si="22" ref="L72:L96">B72*(D$6-D72)^2</f>
        <v>0.39136960832943957</v>
      </c>
      <c r="M72">
        <f aca="true" t="shared" si="23" ref="M72:M96">(D72-D$6)^2</f>
        <v>0.0013542200980257424</v>
      </c>
      <c r="Y72">
        <f aca="true" t="shared" si="24" ref="Y72:Y135">ROUND(B72/10,0)*10</f>
        <v>290</v>
      </c>
      <c r="AC72">
        <f t="shared" si="13"/>
        <v>0.08125000000000004</v>
      </c>
      <c r="AD72">
        <f>COUNTIF(F$7:F$553,AC72)</f>
        <v>3</v>
      </c>
    </row>
    <row r="73" spans="1:30" ht="12.75">
      <c r="A73" t="s">
        <v>71</v>
      </c>
      <c r="B73">
        <v>300</v>
      </c>
      <c r="C73">
        <v>33</v>
      </c>
      <c r="D73" s="6">
        <f t="shared" si="15"/>
        <v>0.11</v>
      </c>
      <c r="E73" s="6">
        <v>1</v>
      </c>
      <c r="F73">
        <f t="shared" si="16"/>
        <v>0.11</v>
      </c>
      <c r="G73" t="str">
        <f t="shared" si="17"/>
        <v>     S1A-067</v>
      </c>
      <c r="H73" s="15">
        <f t="shared" si="18"/>
        <v>1.4740993141411087</v>
      </c>
      <c r="I73">
        <f t="shared" si="19"/>
        <v>0.8796914351281644</v>
      </c>
      <c r="J73">
        <f t="shared" si="20"/>
        <v>0.2355534084920394</v>
      </c>
      <c r="K73">
        <f t="shared" si="21"/>
        <v>0.13445461387973884</v>
      </c>
      <c r="L73">
        <f t="shared" si="22"/>
        <v>0.13607065893563053</v>
      </c>
      <c r="M73">
        <f t="shared" si="23"/>
        <v>0.00045356886311876847</v>
      </c>
      <c r="Y73">
        <f t="shared" si="24"/>
        <v>300</v>
      </c>
      <c r="AC73">
        <f aca="true" t="shared" si="25" ref="AC73:AC83">AC72+0.01/$F$5</f>
        <v>0.08250000000000005</v>
      </c>
      <c r="AD73">
        <f>COUNTIF(F$7:F$553,AC73)</f>
        <v>3</v>
      </c>
    </row>
    <row r="74" spans="1:30" ht="12.75">
      <c r="A74" t="s">
        <v>72</v>
      </c>
      <c r="B74">
        <v>328</v>
      </c>
      <c r="C74">
        <v>37</v>
      </c>
      <c r="D74" s="6">
        <f t="shared" si="15"/>
        <v>0.11280487804878049</v>
      </c>
      <c r="E74" s="6">
        <v>1</v>
      </c>
      <c r="F74">
        <f t="shared" si="16"/>
        <v>0.1125</v>
      </c>
      <c r="G74" t="str">
        <f t="shared" si="17"/>
        <v>     S1A-068</v>
      </c>
      <c r="H74" s="15">
        <f t="shared" si="18"/>
        <v>1.743241868571219</v>
      </c>
      <c r="I74">
        <f t="shared" si="19"/>
        <v>1.064013854856706</v>
      </c>
      <c r="J74">
        <f t="shared" si="20"/>
        <v>0.31167757320476125</v>
      </c>
      <c r="K74">
        <f t="shared" si="21"/>
        <v>0.18853757028264967</v>
      </c>
      <c r="L74">
        <f t="shared" si="22"/>
        <v>0.19053784235521237</v>
      </c>
      <c r="M74">
        <f t="shared" si="23"/>
        <v>0.0005809080559610134</v>
      </c>
      <c r="Y74">
        <f t="shared" si="24"/>
        <v>330</v>
      </c>
      <c r="AC74">
        <f t="shared" si="25"/>
        <v>0.08375000000000005</v>
      </c>
      <c r="AD74">
        <f>COUNTIF(F$7:F$553,AC74)</f>
        <v>2</v>
      </c>
    </row>
    <row r="75" spans="1:30" ht="12.75">
      <c r="A75" t="s">
        <v>73</v>
      </c>
      <c r="B75">
        <v>340</v>
      </c>
      <c r="C75">
        <v>45</v>
      </c>
      <c r="D75" s="6">
        <f t="shared" si="15"/>
        <v>0.1323529411764706</v>
      </c>
      <c r="E75" s="6">
        <v>1</v>
      </c>
      <c r="F75">
        <f t="shared" si="16"/>
        <v>0.1325</v>
      </c>
      <c r="G75" t="str">
        <f t="shared" si="17"/>
        <v>     S1A-069</v>
      </c>
      <c r="H75" s="15">
        <f t="shared" si="18"/>
        <v>2.9060107707659606</v>
      </c>
      <c r="I75">
        <f t="shared" si="19"/>
        <v>1.9899575279367163</v>
      </c>
      <c r="J75">
        <f t="shared" si="20"/>
        <v>0.8627625130827986</v>
      </c>
      <c r="K75">
        <f t="shared" si="21"/>
        <v>0.6440529681277294</v>
      </c>
      <c r="L75">
        <f t="shared" si="22"/>
        <v>0.6478125409668563</v>
      </c>
      <c r="M75">
        <f t="shared" si="23"/>
        <v>0.0019053310028436948</v>
      </c>
      <c r="Y75">
        <f t="shared" si="24"/>
        <v>340</v>
      </c>
      <c r="AC75">
        <f t="shared" si="25"/>
        <v>0.08500000000000005</v>
      </c>
      <c r="AD75">
        <f>COUNTIF(F$7:F$553,AC75)</f>
        <v>1</v>
      </c>
    </row>
    <row r="76" spans="1:30" ht="12.75">
      <c r="A76" t="s">
        <v>74</v>
      </c>
      <c r="B76">
        <v>304</v>
      </c>
      <c r="C76">
        <v>58</v>
      </c>
      <c r="D76" s="6">
        <f t="shared" si="15"/>
        <v>0.19078947368421054</v>
      </c>
      <c r="E76" s="6">
        <v>1</v>
      </c>
      <c r="F76">
        <f t="shared" si="16"/>
        <v>0.19125</v>
      </c>
      <c r="G76" t="str">
        <f t="shared" si="17"/>
        <v>     S1A-070</v>
      </c>
      <c r="H76" s="15">
        <f t="shared" si="18"/>
        <v>6.92113435312312</v>
      </c>
      <c r="I76">
        <f t="shared" si="19"/>
        <v>5.5354954478916785</v>
      </c>
      <c r="J76">
        <f t="shared" si="20"/>
        <v>3.599276505540156</v>
      </c>
      <c r="K76">
        <f t="shared" si="21"/>
        <v>3.1603224670442547</v>
      </c>
      <c r="L76">
        <f t="shared" si="22"/>
        <v>3.1681907216675445</v>
      </c>
      <c r="M76">
        <f t="shared" si="23"/>
        <v>0.010421680005485344</v>
      </c>
      <c r="Y76">
        <f t="shared" si="24"/>
        <v>300</v>
      </c>
      <c r="AC76">
        <f t="shared" si="25"/>
        <v>0.08625000000000005</v>
      </c>
      <c r="AD76">
        <f>COUNTIF(F$7:F$553,AC76)</f>
        <v>4</v>
      </c>
    </row>
    <row r="77" spans="1:30" ht="12.75">
      <c r="A77" t="s">
        <v>75</v>
      </c>
      <c r="B77">
        <v>330</v>
      </c>
      <c r="C77">
        <v>28</v>
      </c>
      <c r="D77" s="6">
        <f t="shared" si="15"/>
        <v>0.08484848484848485</v>
      </c>
      <c r="E77" s="6">
        <v>1</v>
      </c>
      <c r="F77">
        <f t="shared" si="16"/>
        <v>0.085</v>
      </c>
      <c r="G77" t="str">
        <f t="shared" si="17"/>
        <v>     S1A-071</v>
      </c>
      <c r="H77" s="15">
        <f t="shared" si="18"/>
        <v>0.6666477441735399</v>
      </c>
      <c r="I77">
        <f t="shared" si="19"/>
        <v>0.27751554220240976</v>
      </c>
      <c r="J77">
        <f t="shared" si="20"/>
        <v>0.002717254928598023</v>
      </c>
      <c r="K77">
        <f t="shared" si="21"/>
        <v>0.005230496882352639</v>
      </c>
      <c r="L77">
        <f t="shared" si="22"/>
        <v>0.0049025073115091765</v>
      </c>
      <c r="M77">
        <f t="shared" si="23"/>
        <v>1.4856082762149018E-05</v>
      </c>
      <c r="Y77">
        <f t="shared" si="24"/>
        <v>330</v>
      </c>
      <c r="AC77">
        <f t="shared" si="25"/>
        <v>0.08750000000000005</v>
      </c>
      <c r="AD77">
        <f>COUNTIF(F$7:F$553,AC77)</f>
        <v>3</v>
      </c>
    </row>
    <row r="78" spans="1:30" ht="12.75">
      <c r="A78" t="s">
        <v>76</v>
      </c>
      <c r="B78">
        <v>316</v>
      </c>
      <c r="C78">
        <v>22</v>
      </c>
      <c r="D78" s="6">
        <f t="shared" si="15"/>
        <v>0.06962025316455696</v>
      </c>
      <c r="E78" s="6">
        <v>1</v>
      </c>
      <c r="F78">
        <f t="shared" si="16"/>
        <v>0.07</v>
      </c>
      <c r="G78" t="str">
        <f t="shared" si="17"/>
        <v>     S1A-072</v>
      </c>
      <c r="H78" s="15">
        <f t="shared" si="18"/>
        <v>0.27907442658420056</v>
      </c>
      <c r="I78">
        <f t="shared" si="19"/>
        <v>0.05992649193643746</v>
      </c>
      <c r="J78">
        <f t="shared" si="20"/>
        <v>0.04826518374929522</v>
      </c>
      <c r="K78">
        <f t="shared" si="21"/>
        <v>0.11660477252170731</v>
      </c>
      <c r="L78">
        <f t="shared" si="22"/>
        <v>0.11506990359562505</v>
      </c>
      <c r="M78">
        <f t="shared" si="23"/>
        <v>0.00036414526454311725</v>
      </c>
      <c r="Y78">
        <f t="shared" si="24"/>
        <v>320</v>
      </c>
      <c r="AC78">
        <f t="shared" si="25"/>
        <v>0.08875000000000005</v>
      </c>
      <c r="AD78">
        <f>COUNTIF(F$7:F$553,AC78)</f>
        <v>0</v>
      </c>
    </row>
    <row r="79" spans="1:30" ht="12.75">
      <c r="A79" t="s">
        <v>77</v>
      </c>
      <c r="B79">
        <v>287</v>
      </c>
      <c r="C79">
        <v>41</v>
      </c>
      <c r="D79" s="6">
        <f t="shared" si="15"/>
        <v>0.14285714285714285</v>
      </c>
      <c r="E79" s="6">
        <v>1</v>
      </c>
      <c r="F79">
        <f t="shared" si="16"/>
        <v>0.1425</v>
      </c>
      <c r="G79" t="str">
        <f t="shared" si="17"/>
        <v>     S1A-073</v>
      </c>
      <c r="H79" s="15">
        <f t="shared" si="18"/>
        <v>3.042104040051487</v>
      </c>
      <c r="I79">
        <f t="shared" si="19"/>
        <v>2.1726976593604066</v>
      </c>
      <c r="J79">
        <f t="shared" si="20"/>
        <v>1.0636655454482553</v>
      </c>
      <c r="K79">
        <f t="shared" si="21"/>
        <v>0.8377431602726927</v>
      </c>
      <c r="L79">
        <f t="shared" si="22"/>
        <v>0.8416814871935703</v>
      </c>
      <c r="M79">
        <f t="shared" si="23"/>
        <v>0.0029326881086883983</v>
      </c>
      <c r="Y79">
        <f t="shared" si="24"/>
        <v>290</v>
      </c>
      <c r="AC79">
        <f t="shared" si="25"/>
        <v>0.09000000000000005</v>
      </c>
      <c r="AD79">
        <f>COUNTIF(F$7:F$553,AC79)</f>
        <v>0</v>
      </c>
    </row>
    <row r="80" spans="1:30" ht="12.75">
      <c r="A80" t="s">
        <v>78</v>
      </c>
      <c r="B80">
        <v>304</v>
      </c>
      <c r="C80">
        <v>51</v>
      </c>
      <c r="D80" s="6">
        <f t="shared" si="15"/>
        <v>0.16776315789473684</v>
      </c>
      <c r="E80" s="6">
        <v>1</v>
      </c>
      <c r="F80">
        <f t="shared" si="16"/>
        <v>0.1675</v>
      </c>
      <c r="G80" t="str">
        <f t="shared" si="17"/>
        <v>     S1A-074</v>
      </c>
      <c r="H80" s="15">
        <f t="shared" si="18"/>
        <v>4.9699004453265365</v>
      </c>
      <c r="I80">
        <f t="shared" si="19"/>
        <v>3.807516390047115</v>
      </c>
      <c r="J80">
        <f t="shared" si="20"/>
        <v>2.2371136879584212</v>
      </c>
      <c r="K80">
        <f t="shared" si="21"/>
        <v>1.894069699124086</v>
      </c>
      <c r="L80">
        <f t="shared" si="22"/>
        <v>1.9001621135152948</v>
      </c>
      <c r="M80">
        <f t="shared" si="23"/>
        <v>0.006250533268142417</v>
      </c>
      <c r="Y80">
        <f t="shared" si="24"/>
        <v>300</v>
      </c>
      <c r="AC80">
        <f t="shared" si="25"/>
        <v>0.09125000000000005</v>
      </c>
      <c r="AD80">
        <f>COUNTIF(F$7:F$553,AC80)</f>
        <v>0</v>
      </c>
    </row>
    <row r="81" spans="1:30" ht="12.75">
      <c r="A81" t="s">
        <v>79</v>
      </c>
      <c r="B81">
        <v>360</v>
      </c>
      <c r="C81">
        <v>17</v>
      </c>
      <c r="D81" s="6">
        <f t="shared" si="15"/>
        <v>0.04722222222222222</v>
      </c>
      <c r="E81" s="6">
        <v>1</v>
      </c>
      <c r="F81">
        <f t="shared" si="16"/>
        <v>0.0475</v>
      </c>
      <c r="G81" t="str">
        <f t="shared" si="17"/>
        <v>     S1A-075</v>
      </c>
      <c r="H81" s="15">
        <f t="shared" si="18"/>
        <v>0.01928838325949639</v>
      </c>
      <c r="I81">
        <f t="shared" si="19"/>
        <v>0.02679315828905437</v>
      </c>
      <c r="J81">
        <f t="shared" si="20"/>
        <v>0.43489138774569547</v>
      </c>
      <c r="K81">
        <f t="shared" si="21"/>
        <v>0.6232252802611332</v>
      </c>
      <c r="L81">
        <f t="shared" si="22"/>
        <v>0.6194311072931996</v>
      </c>
      <c r="M81">
        <f t="shared" si="23"/>
        <v>0.0017206419647033322</v>
      </c>
      <c r="Y81">
        <f t="shared" si="24"/>
        <v>360</v>
      </c>
      <c r="AC81">
        <f t="shared" si="25"/>
        <v>0.09250000000000005</v>
      </c>
      <c r="AD81">
        <f>COUNTIF(F$7:F$553,AC81)</f>
        <v>0</v>
      </c>
    </row>
    <row r="82" spans="1:30" ht="12.75">
      <c r="A82" t="s">
        <v>80</v>
      </c>
      <c r="B82">
        <v>345</v>
      </c>
      <c r="C82">
        <v>9</v>
      </c>
      <c r="D82" s="6">
        <f t="shared" si="15"/>
        <v>0.02608695652173913</v>
      </c>
      <c r="E82" s="6">
        <v>1</v>
      </c>
      <c r="F82">
        <f t="shared" si="16"/>
        <v>0.02625</v>
      </c>
      <c r="G82" t="str">
        <f t="shared" si="17"/>
        <v>     S1A-076</v>
      </c>
      <c r="H82" s="15">
        <f t="shared" si="18"/>
        <v>0.06584955692401732</v>
      </c>
      <c r="I82">
        <f t="shared" si="19"/>
        <v>0.30559876836069727</v>
      </c>
      <c r="J82">
        <f t="shared" si="20"/>
        <v>1.0777514885304251</v>
      </c>
      <c r="K82">
        <f t="shared" si="21"/>
        <v>1.358144437255184</v>
      </c>
      <c r="L82">
        <f t="shared" si="22"/>
        <v>1.3526585212524969</v>
      </c>
      <c r="M82">
        <f t="shared" si="23"/>
        <v>0.003920749336963759</v>
      </c>
      <c r="Y82">
        <f t="shared" si="24"/>
        <v>350</v>
      </c>
      <c r="AC82">
        <f t="shared" si="25"/>
        <v>0.09375000000000006</v>
      </c>
      <c r="AD82">
        <f>COUNTIF(F$7:F$553,AC82)</f>
        <v>0</v>
      </c>
    </row>
    <row r="83" spans="1:30" ht="12.75">
      <c r="A83" t="s">
        <v>81</v>
      </c>
      <c r="B83">
        <v>402</v>
      </c>
      <c r="C83">
        <v>58</v>
      </c>
      <c r="D83" s="6">
        <f t="shared" si="15"/>
        <v>0.14427860696517414</v>
      </c>
      <c r="E83" s="6">
        <v>1</v>
      </c>
      <c r="F83">
        <f t="shared" si="16"/>
        <v>0.14375</v>
      </c>
      <c r="G83" t="str">
        <f t="shared" si="17"/>
        <v>     S1A-077</v>
      </c>
      <c r="H83" s="15">
        <f t="shared" si="18"/>
        <v>4.3795403431194195</v>
      </c>
      <c r="I83">
        <f t="shared" si="19"/>
        <v>3.1435406663365275</v>
      </c>
      <c r="J83">
        <f t="shared" si="20"/>
        <v>1.5602603119552936</v>
      </c>
      <c r="K83">
        <f t="shared" si="21"/>
        <v>1.2359821436981857</v>
      </c>
      <c r="L83">
        <f t="shared" si="22"/>
        <v>1.2416435124156624</v>
      </c>
      <c r="M83">
        <f t="shared" si="23"/>
        <v>0.0030886654537703043</v>
      </c>
      <c r="Y83">
        <f t="shared" si="24"/>
        <v>400</v>
      </c>
      <c r="AC83">
        <f t="shared" si="25"/>
        <v>0.09500000000000006</v>
      </c>
      <c r="AD83">
        <f>COUNTIF(F$7:F$553,AC83)</f>
        <v>0</v>
      </c>
    </row>
    <row r="84" spans="1:25" ht="12.75">
      <c r="A84" t="s">
        <v>82</v>
      </c>
      <c r="B84">
        <v>339</v>
      </c>
      <c r="C84">
        <v>38</v>
      </c>
      <c r="D84" s="6">
        <f t="shared" si="15"/>
        <v>0.11209439528023599</v>
      </c>
      <c r="E84" s="6">
        <v>1</v>
      </c>
      <c r="F84">
        <f t="shared" si="16"/>
        <v>0.1125</v>
      </c>
      <c r="G84" t="str">
        <f t="shared" si="17"/>
        <v>     S1A-078</v>
      </c>
      <c r="H84" s="15">
        <f t="shared" si="18"/>
        <v>1.766757744998164</v>
      </c>
      <c r="I84">
        <f t="shared" si="19"/>
        <v>1.0724324212184035</v>
      </c>
      <c r="J84">
        <f t="shared" si="20"/>
        <v>0.3074522324643524</v>
      </c>
      <c r="K84">
        <f t="shared" si="21"/>
        <v>0.18348257522963676</v>
      </c>
      <c r="L84">
        <f t="shared" si="22"/>
        <v>0.18548882708061973</v>
      </c>
      <c r="M84">
        <f t="shared" si="23"/>
        <v>0.0005471646816537455</v>
      </c>
      <c r="Y84">
        <f t="shared" si="24"/>
        <v>340</v>
      </c>
    </row>
    <row r="85" spans="1:25" ht="12.75">
      <c r="A85" t="s">
        <v>83</v>
      </c>
      <c r="B85">
        <v>341</v>
      </c>
      <c r="C85">
        <v>23</v>
      </c>
      <c r="D85" s="6">
        <f t="shared" si="15"/>
        <v>0.06744868035190615</v>
      </c>
      <c r="E85" s="6">
        <v>1</v>
      </c>
      <c r="F85">
        <f t="shared" si="16"/>
        <v>0.0675</v>
      </c>
      <c r="G85" t="str">
        <f t="shared" si="17"/>
        <v>     S1A-079</v>
      </c>
      <c r="H85" s="15">
        <f t="shared" si="18"/>
        <v>0.2587487428835605</v>
      </c>
      <c r="I85">
        <f t="shared" si="19"/>
        <v>0.04588053080605684</v>
      </c>
      <c r="J85">
        <f t="shared" si="20"/>
        <v>0.07199511379827814</v>
      </c>
      <c r="K85">
        <f t="shared" si="21"/>
        <v>0.15588731543505666</v>
      </c>
      <c r="L85">
        <f t="shared" si="22"/>
        <v>0.1540431568722785</v>
      </c>
      <c r="M85">
        <f t="shared" si="23"/>
        <v>0.00045173946296855866</v>
      </c>
      <c r="Y85">
        <f t="shared" si="24"/>
        <v>340</v>
      </c>
    </row>
    <row r="86" spans="1:25" ht="12.75">
      <c r="A86" t="s">
        <v>84</v>
      </c>
      <c r="B86">
        <v>339</v>
      </c>
      <c r="C86">
        <v>28</v>
      </c>
      <c r="D86" s="6">
        <f t="shared" si="15"/>
        <v>0.08259587020648967</v>
      </c>
      <c r="E86" s="6">
        <v>1</v>
      </c>
      <c r="F86">
        <f t="shared" si="16"/>
        <v>0.0825</v>
      </c>
      <c r="G86" t="str">
        <f t="shared" si="17"/>
        <v>     S1A-080</v>
      </c>
      <c r="H86" s="15">
        <f t="shared" si="18"/>
        <v>0.6179043947824066</v>
      </c>
      <c r="I86">
        <f t="shared" si="19"/>
        <v>0.24251457093410228</v>
      </c>
      <c r="J86">
        <f t="shared" si="20"/>
        <v>0.00012901112694991022</v>
      </c>
      <c r="K86">
        <f t="shared" si="21"/>
        <v>0.013173710551614141</v>
      </c>
      <c r="L86">
        <f t="shared" si="22"/>
        <v>0.012643047785338863</v>
      </c>
      <c r="M86">
        <f t="shared" si="23"/>
        <v>3.729512621043912E-05</v>
      </c>
      <c r="Y86">
        <f t="shared" si="24"/>
        <v>340</v>
      </c>
    </row>
    <row r="87" spans="1:25" ht="12.75">
      <c r="A87" t="s">
        <v>85</v>
      </c>
      <c r="B87">
        <v>297</v>
      </c>
      <c r="C87">
        <v>28</v>
      </c>
      <c r="D87" s="6">
        <f t="shared" si="15"/>
        <v>0.09427609427609428</v>
      </c>
      <c r="E87" s="6">
        <v>1</v>
      </c>
      <c r="F87">
        <f t="shared" si="16"/>
        <v>0.09375</v>
      </c>
      <c r="G87" t="str">
        <f t="shared" si="17"/>
        <v>     S1A-081</v>
      </c>
      <c r="H87" s="15">
        <f t="shared" si="18"/>
        <v>0.8780779860025877</v>
      </c>
      <c r="I87">
        <f t="shared" si="19"/>
        <v>0.43855706424776275</v>
      </c>
      <c r="J87">
        <f t="shared" si="20"/>
        <v>0.04491210959620061</v>
      </c>
      <c r="K87">
        <f t="shared" si="21"/>
        <v>0.008810007489953428</v>
      </c>
      <c r="L87">
        <f t="shared" si="22"/>
        <v>0.00922515296902662</v>
      </c>
      <c r="M87">
        <f t="shared" si="23"/>
        <v>3.1061121107833736E-05</v>
      </c>
      <c r="Y87">
        <f t="shared" si="24"/>
        <v>300</v>
      </c>
    </row>
    <row r="88" spans="1:25" ht="12.75">
      <c r="A88" t="s">
        <v>86</v>
      </c>
      <c r="B88">
        <v>330</v>
      </c>
      <c r="C88">
        <v>8</v>
      </c>
      <c r="D88" s="6">
        <f t="shared" si="15"/>
        <v>0.024242424242424242</v>
      </c>
      <c r="E88" s="6">
        <v>1</v>
      </c>
      <c r="F88">
        <f t="shared" si="16"/>
        <v>0.02375</v>
      </c>
      <c r="G88" t="str">
        <f t="shared" si="17"/>
        <v>     S1A-082</v>
      </c>
      <c r="H88" s="15">
        <f t="shared" si="18"/>
        <v>0.0809281716583562</v>
      </c>
      <c r="I88">
        <f t="shared" si="19"/>
        <v>0.32966696955013874</v>
      </c>
      <c r="J88">
        <f t="shared" si="20"/>
        <v>1.1000579401701243</v>
      </c>
      <c r="K88">
        <f t="shared" si="21"/>
        <v>1.3765998954426386</v>
      </c>
      <c r="L88">
        <f t="shared" si="22"/>
        <v>1.3711980766372787</v>
      </c>
      <c r="M88">
        <f t="shared" si="23"/>
        <v>0.004155145686779632</v>
      </c>
      <c r="Y88">
        <f t="shared" si="24"/>
        <v>330</v>
      </c>
    </row>
    <row r="89" spans="1:25" ht="12.75">
      <c r="A89" t="s">
        <v>87</v>
      </c>
      <c r="B89">
        <v>342</v>
      </c>
      <c r="C89">
        <v>19</v>
      </c>
      <c r="D89" s="6">
        <f t="shared" si="15"/>
        <v>0.05555555555555555</v>
      </c>
      <c r="E89" s="6">
        <v>1</v>
      </c>
      <c r="F89">
        <f t="shared" si="16"/>
        <v>0.055</v>
      </c>
      <c r="G89" t="str">
        <f t="shared" si="17"/>
        <v>     S1A-083</v>
      </c>
      <c r="H89" s="15">
        <f t="shared" si="18"/>
        <v>0.08379657893751095</v>
      </c>
      <c r="I89">
        <f t="shared" si="19"/>
        <v>2.949773512601515E-05</v>
      </c>
      <c r="J89">
        <f t="shared" si="20"/>
        <v>0.2387833464690689</v>
      </c>
      <c r="K89">
        <f t="shared" si="21"/>
        <v>0.3786514527108115</v>
      </c>
      <c r="L89">
        <f t="shared" si="22"/>
        <v>0.3757700090571932</v>
      </c>
      <c r="M89">
        <f t="shared" si="23"/>
        <v>0.0010987427165415006</v>
      </c>
      <c r="Y89">
        <f t="shared" si="24"/>
        <v>340</v>
      </c>
    </row>
    <row r="90" spans="1:25" ht="12.75">
      <c r="A90" t="s">
        <v>88</v>
      </c>
      <c r="B90">
        <v>413</v>
      </c>
      <c r="C90">
        <v>22</v>
      </c>
      <c r="D90" s="6">
        <f t="shared" si="15"/>
        <v>0.053268765133171914</v>
      </c>
      <c r="E90" s="6">
        <v>1</v>
      </c>
      <c r="F90">
        <f t="shared" si="16"/>
        <v>0.05375</v>
      </c>
      <c r="G90" t="str">
        <f t="shared" si="17"/>
        <v>     S1A-084</v>
      </c>
      <c r="H90" s="15">
        <f t="shared" si="18"/>
        <v>0.07378574286250436</v>
      </c>
      <c r="I90">
        <f t="shared" si="19"/>
        <v>0.0027501057607530167</v>
      </c>
      <c r="J90">
        <f t="shared" si="20"/>
        <v>0.34042597138093783</v>
      </c>
      <c r="K90">
        <f t="shared" si="21"/>
        <v>0.522271268450931</v>
      </c>
      <c r="L90">
        <f t="shared" si="22"/>
        <v>0.5185520328629726</v>
      </c>
      <c r="M90">
        <f t="shared" si="23"/>
        <v>0.0012555739294502967</v>
      </c>
      <c r="Y90">
        <f t="shared" si="24"/>
        <v>410</v>
      </c>
    </row>
    <row r="91" spans="1:25" ht="12.75">
      <c r="A91" t="s">
        <v>89</v>
      </c>
      <c r="B91">
        <v>375</v>
      </c>
      <c r="C91">
        <v>52</v>
      </c>
      <c r="D91" s="6">
        <f t="shared" si="15"/>
        <v>0.13866666666666666</v>
      </c>
      <c r="E91" s="6">
        <v>1</v>
      </c>
      <c r="F91">
        <f t="shared" si="16"/>
        <v>0.13875</v>
      </c>
      <c r="G91" t="str">
        <f t="shared" si="17"/>
        <v>     S1A-085</v>
      </c>
      <c r="H91" s="15">
        <f t="shared" si="18"/>
        <v>3.6578878068426905</v>
      </c>
      <c r="I91">
        <f t="shared" si="19"/>
        <v>2.572022295650194</v>
      </c>
      <c r="J91">
        <f t="shared" si="20"/>
        <v>1.2050605362371225</v>
      </c>
      <c r="K91">
        <f t="shared" si="21"/>
        <v>0.9313966095629135</v>
      </c>
      <c r="L91">
        <f t="shared" si="22"/>
        <v>0.9361438490963306</v>
      </c>
      <c r="M91">
        <f t="shared" si="23"/>
        <v>0.002496383597590215</v>
      </c>
      <c r="Y91">
        <f t="shared" si="24"/>
        <v>380</v>
      </c>
    </row>
    <row r="92" spans="1:25" ht="12.75">
      <c r="A92" t="s">
        <v>90</v>
      </c>
      <c r="B92">
        <v>333</v>
      </c>
      <c r="C92">
        <v>30</v>
      </c>
      <c r="D92" s="6">
        <f t="shared" si="15"/>
        <v>0.09009009009009009</v>
      </c>
      <c r="E92" s="6">
        <v>1</v>
      </c>
      <c r="F92">
        <f t="shared" si="16"/>
        <v>0.09</v>
      </c>
      <c r="G92" t="str">
        <f t="shared" si="17"/>
        <v>     S1A-086</v>
      </c>
      <c r="H92" s="15">
        <f t="shared" si="18"/>
        <v>0.8387596303832772</v>
      </c>
      <c r="I92">
        <f t="shared" si="19"/>
        <v>0.39042112113346455</v>
      </c>
      <c r="J92">
        <f t="shared" si="20"/>
        <v>0.02190815055915969</v>
      </c>
      <c r="K92">
        <f t="shared" si="21"/>
        <v>0.0005290070046749093</v>
      </c>
      <c r="L92">
        <f t="shared" si="22"/>
        <v>0.0006408426254724901</v>
      </c>
      <c r="M92">
        <f t="shared" si="23"/>
        <v>1.9244523287462164E-06</v>
      </c>
      <c r="Y92">
        <f t="shared" si="24"/>
        <v>330</v>
      </c>
    </row>
    <row r="93" spans="1:25" ht="12.75">
      <c r="A93" t="s">
        <v>91</v>
      </c>
      <c r="B93">
        <v>348</v>
      </c>
      <c r="C93">
        <v>22</v>
      </c>
      <c r="D93" s="6">
        <f t="shared" si="15"/>
        <v>0.06321839080459771</v>
      </c>
      <c r="E93" s="6">
        <v>1</v>
      </c>
      <c r="F93">
        <f t="shared" si="16"/>
        <v>0.06375</v>
      </c>
      <c r="G93" t="str">
        <f t="shared" si="17"/>
        <v>     S1A-087</v>
      </c>
      <c r="H93" s="15">
        <f t="shared" si="18"/>
        <v>0.18918407007747634</v>
      </c>
      <c r="I93">
        <f t="shared" si="19"/>
        <v>0.018897924310871634</v>
      </c>
      <c r="J93">
        <f t="shared" si="20"/>
        <v>0.12248186933851755</v>
      </c>
      <c r="K93">
        <f t="shared" si="21"/>
        <v>0.22826664022971926</v>
      </c>
      <c r="L93">
        <f t="shared" si="22"/>
        <v>0.2260111554976572</v>
      </c>
      <c r="M93">
        <f t="shared" si="23"/>
        <v>0.0006494573433840725</v>
      </c>
      <c r="Y93">
        <f t="shared" si="24"/>
        <v>350</v>
      </c>
    </row>
    <row r="94" spans="1:25" ht="12.75">
      <c r="A94" t="s">
        <v>92</v>
      </c>
      <c r="B94">
        <v>293</v>
      </c>
      <c r="C94">
        <v>14</v>
      </c>
      <c r="D94" s="6">
        <f t="shared" si="15"/>
        <v>0.04778156996587031</v>
      </c>
      <c r="E94" s="6">
        <v>1</v>
      </c>
      <c r="F94">
        <f t="shared" si="16"/>
        <v>0.0475</v>
      </c>
      <c r="G94" t="str">
        <f t="shared" si="17"/>
        <v>     S1A-088</v>
      </c>
      <c r="H94" s="15">
        <f t="shared" si="18"/>
        <v>0.01818952537968351</v>
      </c>
      <c r="I94">
        <f t="shared" si="19"/>
        <v>0.019070579918752627</v>
      </c>
      <c r="J94">
        <f t="shared" si="20"/>
        <v>0.3426524491410001</v>
      </c>
      <c r="K94">
        <f t="shared" si="21"/>
        <v>0.49368979859303597</v>
      </c>
      <c r="L94">
        <f t="shared" si="22"/>
        <v>0.4906433405836951</v>
      </c>
      <c r="M94">
        <f t="shared" si="23"/>
        <v>0.0016745506504562972</v>
      </c>
      <c r="Y94">
        <f t="shared" si="24"/>
        <v>290</v>
      </c>
    </row>
    <row r="95" spans="1:25" ht="12.75">
      <c r="A95" t="s">
        <v>93</v>
      </c>
      <c r="B95">
        <v>311</v>
      </c>
      <c r="C95">
        <v>38</v>
      </c>
      <c r="D95" s="6">
        <f t="shared" si="15"/>
        <v>0.12218649517684887</v>
      </c>
      <c r="E95" s="6">
        <v>1</v>
      </c>
      <c r="F95">
        <f t="shared" si="16"/>
        <v>0.1225</v>
      </c>
      <c r="G95" t="str">
        <f t="shared" si="17"/>
        <v>     S1A-089</v>
      </c>
      <c r="H95" s="15">
        <f t="shared" si="18"/>
        <v>2.105675752583622</v>
      </c>
      <c r="I95">
        <f t="shared" si="19"/>
        <v>1.3685963635328473</v>
      </c>
      <c r="J95">
        <f t="shared" si="20"/>
        <v>0.5027765782158566</v>
      </c>
      <c r="K95">
        <f t="shared" si="21"/>
        <v>0.34604238662720016</v>
      </c>
      <c r="L95">
        <f t="shared" si="22"/>
        <v>0.3486791773084154</v>
      </c>
      <c r="M95">
        <f t="shared" si="23"/>
        <v>0.001121154910959535</v>
      </c>
      <c r="Y95">
        <f t="shared" si="24"/>
        <v>310</v>
      </c>
    </row>
    <row r="96" spans="1:25" ht="12.75">
      <c r="A96" t="s">
        <v>94</v>
      </c>
      <c r="B96">
        <v>326</v>
      </c>
      <c r="C96">
        <v>44</v>
      </c>
      <c r="D96" s="6">
        <f t="shared" si="15"/>
        <v>0.13496932515337423</v>
      </c>
      <c r="E96" s="6">
        <v>1</v>
      </c>
      <c r="F96">
        <f t="shared" si="16"/>
        <v>0.135</v>
      </c>
      <c r="G96" t="str">
        <f t="shared" si="17"/>
        <v>     S1A-090</v>
      </c>
      <c r="H96" s="15">
        <f t="shared" si="18"/>
        <v>2.946292760795484</v>
      </c>
      <c r="I96">
        <f t="shared" si="19"/>
        <v>2.040756035323879</v>
      </c>
      <c r="J96">
        <f t="shared" si="20"/>
        <v>0.9154006850831811</v>
      </c>
      <c r="K96">
        <f t="shared" si="21"/>
        <v>0.6940103086170792</v>
      </c>
      <c r="L96">
        <f t="shared" si="22"/>
        <v>0.6978314594095965</v>
      </c>
      <c r="M96">
        <f t="shared" si="23"/>
        <v>0.002140587298802443</v>
      </c>
      <c r="Y96">
        <f t="shared" si="24"/>
        <v>330</v>
      </c>
    </row>
    <row r="97" spans="1:25" ht="12.75">
      <c r="A97" t="s">
        <v>95</v>
      </c>
      <c r="B97" s="1">
        <v>3155</v>
      </c>
      <c r="C97">
        <v>284</v>
      </c>
      <c r="D97" s="5">
        <f t="shared" si="15"/>
        <v>0.09001584786053883</v>
      </c>
      <c r="E97" s="5">
        <v>1</v>
      </c>
      <c r="L97" t="str">
        <f>$A97</f>
        <v>    telephone calls</v>
      </c>
      <c r="P97" t="s">
        <v>550</v>
      </c>
      <c r="Q97" t="s">
        <v>549</v>
      </c>
      <c r="R97" t="s">
        <v>551</v>
      </c>
      <c r="S97" s="22" t="s">
        <v>644</v>
      </c>
      <c r="T97" t="s">
        <v>552</v>
      </c>
      <c r="U97" t="s">
        <v>553</v>
      </c>
      <c r="V97" t="s">
        <v>554</v>
      </c>
      <c r="W97" t="s">
        <v>555</v>
      </c>
      <c r="Y97">
        <f t="shared" si="24"/>
        <v>3160</v>
      </c>
    </row>
    <row r="98" spans="1:25" ht="12.75">
      <c r="A98" t="s">
        <v>96</v>
      </c>
      <c r="B98">
        <v>355</v>
      </c>
      <c r="C98">
        <v>36</v>
      </c>
      <c r="D98" s="6">
        <f t="shared" si="15"/>
        <v>0.10140845070422536</v>
      </c>
      <c r="E98" s="6">
        <v>1</v>
      </c>
      <c r="F98">
        <f t="shared" si="16"/>
        <v>0.10125</v>
      </c>
      <c r="G98" t="str">
        <f aca="true" t="shared" si="26" ref="G98:G107">A98</f>
        <v>     S1A-091</v>
      </c>
      <c r="H98" s="15">
        <f t="shared" si="18"/>
        <v>1.3429601183377988</v>
      </c>
      <c r="I98">
        <f t="shared" si="19"/>
        <v>0.7368527889849088</v>
      </c>
      <c r="J98">
        <f t="shared" si="20"/>
        <v>0.1340141526276315</v>
      </c>
      <c r="K98">
        <f t="shared" si="21"/>
        <v>0.05616995778418667</v>
      </c>
      <c r="L98">
        <f>B98*(D$97-D98)^2</f>
        <v>0.04607594684166088</v>
      </c>
      <c r="N98" s="2" t="s">
        <v>594</v>
      </c>
      <c r="O98" t="s">
        <v>556</v>
      </c>
      <c r="P98" s="10">
        <f>D97</f>
        <v>0.09001584786053883</v>
      </c>
      <c r="Q98" s="13">
        <f>B97</f>
        <v>3155</v>
      </c>
      <c r="R98" s="7">
        <f>SQRT(P98*(1-P98)/Q98)</f>
        <v>0.005095381675576988</v>
      </c>
      <c r="S98" s="7">
        <f>$R$1/Q98</f>
        <v>0.0012175731225356576</v>
      </c>
      <c r="T98">
        <f>(P98+S98/2)/(1+S98)</f>
        <v>0.09051442648891203</v>
      </c>
      <c r="U98">
        <f>$Q$1*SQRT((P98*(1-P98)+S98/4)/Q98)/(1+S98)</f>
        <v>0.009993115364412301</v>
      </c>
      <c r="V98">
        <f>T98-U98</f>
        <v>0.08052131112449973</v>
      </c>
      <c r="W98">
        <f>T98+U98</f>
        <v>0.10050754185332433</v>
      </c>
      <c r="Y98">
        <f t="shared" si="24"/>
        <v>360</v>
      </c>
    </row>
    <row r="99" spans="1:25" ht="12.75">
      <c r="A99" t="s">
        <v>97</v>
      </c>
      <c r="B99">
        <v>293</v>
      </c>
      <c r="C99">
        <v>22</v>
      </c>
      <c r="D99" s="6">
        <f t="shared" si="15"/>
        <v>0.07508532423208192</v>
      </c>
      <c r="E99" s="6">
        <v>1</v>
      </c>
      <c r="F99">
        <f t="shared" si="16"/>
        <v>0.075</v>
      </c>
      <c r="G99" t="str">
        <f t="shared" si="26"/>
        <v>     S1A-092</v>
      </c>
      <c r="H99" s="15">
        <f t="shared" si="18"/>
        <v>0.36268523524210206</v>
      </c>
      <c r="I99">
        <f t="shared" si="19"/>
        <v>0.10841788983600613</v>
      </c>
      <c r="J99">
        <f t="shared" si="20"/>
        <v>0.0139240559007346</v>
      </c>
      <c r="K99">
        <f t="shared" si="21"/>
        <v>0.055349920025266584</v>
      </c>
      <c r="L99">
        <f aca="true" t="shared" si="27" ref="L99:L107">B99*(D$97-D99)^2</f>
        <v>0.06531571699523368</v>
      </c>
      <c r="Q99" s="1"/>
      <c r="R99" s="7"/>
      <c r="S99" s="7"/>
      <c r="Y99">
        <f t="shared" si="24"/>
        <v>290</v>
      </c>
    </row>
    <row r="100" spans="1:25" ht="12.75">
      <c r="A100" t="s">
        <v>98</v>
      </c>
      <c r="B100">
        <v>342</v>
      </c>
      <c r="C100">
        <v>24</v>
      </c>
      <c r="D100" s="6">
        <f t="shared" si="15"/>
        <v>0.07017543859649122</v>
      </c>
      <c r="E100" s="6">
        <v>1</v>
      </c>
      <c r="F100">
        <f t="shared" si="16"/>
        <v>0.07</v>
      </c>
      <c r="G100" t="str">
        <f t="shared" si="26"/>
        <v>     S1A-093</v>
      </c>
      <c r="H100" s="15">
        <f t="shared" si="18"/>
        <v>0.31342689737199525</v>
      </c>
      <c r="I100">
        <f t="shared" si="19"/>
        <v>0.07019206620388217</v>
      </c>
      <c r="J100">
        <f t="shared" si="20"/>
        <v>0.04764860046437574</v>
      </c>
      <c r="K100">
        <f t="shared" si="21"/>
        <v>0.11900952837642845</v>
      </c>
      <c r="L100">
        <f t="shared" si="27"/>
        <v>0.13462550919959787</v>
      </c>
      <c r="R100" t="s">
        <v>551</v>
      </c>
      <c r="S100" t="s">
        <v>558</v>
      </c>
      <c r="Y100">
        <f t="shared" si="24"/>
        <v>340</v>
      </c>
    </row>
    <row r="101" spans="1:25" ht="12.75">
      <c r="A101" t="s">
        <v>99</v>
      </c>
      <c r="B101">
        <v>344</v>
      </c>
      <c r="C101">
        <v>17</v>
      </c>
      <c r="D101" s="6">
        <f t="shared" si="15"/>
        <v>0.04941860465116279</v>
      </c>
      <c r="E101" s="6">
        <v>1</v>
      </c>
      <c r="F101">
        <f t="shared" si="16"/>
        <v>0.05</v>
      </c>
      <c r="G101" t="str">
        <f t="shared" si="26"/>
        <v>     S1A-094</v>
      </c>
      <c r="H101" s="15">
        <f t="shared" si="18"/>
        <v>0.031151576845296396</v>
      </c>
      <c r="I101">
        <f t="shared" si="19"/>
        <v>0.014225457434275113</v>
      </c>
      <c r="J101">
        <f t="shared" si="20"/>
        <v>0.364701060283522</v>
      </c>
      <c r="K101">
        <f t="shared" si="21"/>
        <v>0.5343123617395649</v>
      </c>
      <c r="L101">
        <f t="shared" si="27"/>
        <v>0.5669588377332229</v>
      </c>
      <c r="O101" t="s">
        <v>557</v>
      </c>
      <c r="P101">
        <f>P98</f>
        <v>0.09001584786053883</v>
      </c>
      <c r="Q101" s="11">
        <v>10</v>
      </c>
      <c r="R101" s="7">
        <f>SQRT(P101*(1-P101)/Q101)</f>
        <v>0.09050579815375762</v>
      </c>
      <c r="S101" s="7">
        <f>R101^2</f>
        <v>0.008191299499448716</v>
      </c>
      <c r="Y101">
        <f t="shared" si="24"/>
        <v>340</v>
      </c>
    </row>
    <row r="102" spans="1:25" ht="12.75">
      <c r="A102" t="s">
        <v>100</v>
      </c>
      <c r="B102">
        <v>250</v>
      </c>
      <c r="C102">
        <v>30</v>
      </c>
      <c r="D102" s="6">
        <f t="shared" si="15"/>
        <v>0.12</v>
      </c>
      <c r="E102" s="6">
        <v>1</v>
      </c>
      <c r="F102">
        <f t="shared" si="16"/>
        <v>0.12</v>
      </c>
      <c r="G102" t="str">
        <f t="shared" si="26"/>
        <v>     S1A-095</v>
      </c>
      <c r="H102" s="15">
        <f t="shared" si="18"/>
        <v>1.6039037689547158</v>
      </c>
      <c r="I102">
        <f t="shared" si="19"/>
        <v>1.028829994794398</v>
      </c>
      <c r="J102">
        <f t="shared" si="20"/>
        <v>0.36139964869423585</v>
      </c>
      <c r="K102">
        <f t="shared" si="21"/>
        <v>0.24289706401914044</v>
      </c>
      <c r="L102">
        <f t="shared" si="27"/>
        <v>0.22476234488058838</v>
      </c>
      <c r="O102" t="s">
        <v>559</v>
      </c>
      <c r="R102" s="7">
        <f>SQRT(S102)</f>
        <v>0.04233557443869244</v>
      </c>
      <c r="S102" s="12">
        <f>Q101/(Q101-1)*SUM(L98:L107)/Q98</f>
        <v>0.0017923008630540685</v>
      </c>
      <c r="Y102">
        <f t="shared" si="24"/>
        <v>250</v>
      </c>
    </row>
    <row r="103" spans="1:25" ht="12.75">
      <c r="A103" t="s">
        <v>101</v>
      </c>
      <c r="B103">
        <v>329</v>
      </c>
      <c r="C103">
        <v>12</v>
      </c>
      <c r="D103" s="6">
        <f t="shared" si="15"/>
        <v>0.0364741641337386</v>
      </c>
      <c r="E103" s="6">
        <v>1</v>
      </c>
      <c r="F103">
        <f t="shared" si="16"/>
        <v>0.03625</v>
      </c>
      <c r="G103" t="str">
        <f t="shared" si="26"/>
        <v>     S1A-096</v>
      </c>
      <c r="H103" s="15">
        <f t="shared" si="18"/>
        <v>0.003866818731588967</v>
      </c>
      <c r="I103">
        <f t="shared" si="19"/>
        <v>0.12350448574825276</v>
      </c>
      <c r="J103">
        <f t="shared" si="20"/>
        <v>0.681256190626517</v>
      </c>
      <c r="K103">
        <f t="shared" si="21"/>
        <v>0.9018222412940671</v>
      </c>
      <c r="L103">
        <f t="shared" si="27"/>
        <v>0.9431482138829319</v>
      </c>
      <c r="Q103" s="9">
        <f>(Q98-Q101)*S103+Q101</f>
        <v>14383.500262600197</v>
      </c>
      <c r="R103" s="7"/>
      <c r="S103">
        <f>S101/S102</f>
        <v>4.570270353767948</v>
      </c>
      <c r="T103" t="s">
        <v>623</v>
      </c>
      <c r="Y103">
        <f t="shared" si="24"/>
        <v>330</v>
      </c>
    </row>
    <row r="104" spans="1:25" ht="12.75">
      <c r="A104" t="s">
        <v>102</v>
      </c>
      <c r="B104">
        <v>278</v>
      </c>
      <c r="C104">
        <v>31</v>
      </c>
      <c r="D104" s="6">
        <f t="shared" si="15"/>
        <v>0.11151079136690648</v>
      </c>
      <c r="E104" s="6">
        <v>1</v>
      </c>
      <c r="F104">
        <f t="shared" si="16"/>
        <v>0.11125</v>
      </c>
      <c r="G104" t="str">
        <f t="shared" si="26"/>
        <v>     S1A-097</v>
      </c>
      <c r="H104" s="15">
        <f t="shared" si="18"/>
        <v>1.4255151593494986</v>
      </c>
      <c r="I104">
        <f t="shared" si="19"/>
        <v>0.861301900467049</v>
      </c>
      <c r="J104">
        <f t="shared" si="20"/>
        <v>0.24245168803513667</v>
      </c>
      <c r="K104">
        <f t="shared" si="21"/>
        <v>0.14301220204804418</v>
      </c>
      <c r="L104">
        <f t="shared" si="27"/>
        <v>0.12844506178305837</v>
      </c>
      <c r="O104" t="s">
        <v>561</v>
      </c>
      <c r="P104">
        <f>P101</f>
        <v>0.09001584786053883</v>
      </c>
      <c r="Q104" s="9">
        <f>Q103</f>
        <v>14383.500262600197</v>
      </c>
      <c r="R104" s="7">
        <f>SQRT(P104*(1-P104)/Q104)</f>
        <v>0.0023864047779835382</v>
      </c>
      <c r="S104" s="7">
        <f>$R$1/Q104</f>
        <v>0.00026707290516679545</v>
      </c>
      <c r="T104">
        <f>(P104+S104/2)/(1+S104)</f>
        <v>0.09012531428360743</v>
      </c>
      <c r="U104">
        <f>$Q$1*SQRT((P104*(1-P104)+S104/4)/Q104)/(1+S104)</f>
        <v>0.004677914419584515</v>
      </c>
      <c r="V104">
        <f>T104-U104</f>
        <v>0.08544739986402292</v>
      </c>
      <c r="W104">
        <f>T104+U104</f>
        <v>0.09480322870319194</v>
      </c>
      <c r="Y104">
        <f t="shared" si="24"/>
        <v>280</v>
      </c>
    </row>
    <row r="105" spans="1:25" ht="12.75">
      <c r="A105" t="s">
        <v>103</v>
      </c>
      <c r="B105">
        <v>278</v>
      </c>
      <c r="C105">
        <v>52</v>
      </c>
      <c r="D105" s="6">
        <f t="shared" si="15"/>
        <v>0.18705035971223022</v>
      </c>
      <c r="E105" s="6">
        <v>1</v>
      </c>
      <c r="F105">
        <f t="shared" si="16"/>
        <v>0.1875</v>
      </c>
      <c r="G105" t="str">
        <f t="shared" si="26"/>
        <v>     S1A-098</v>
      </c>
      <c r="H105" s="15">
        <f t="shared" si="18"/>
        <v>6.019395792243221</v>
      </c>
      <c r="I105">
        <f t="shared" si="19"/>
        <v>4.785417983504713</v>
      </c>
      <c r="J105">
        <f t="shared" si="20"/>
        <v>3.0691190502843138</v>
      </c>
      <c r="K105">
        <f t="shared" si="21"/>
        <v>2.681949415312524</v>
      </c>
      <c r="L105">
        <f t="shared" si="27"/>
        <v>2.617563624302298</v>
      </c>
      <c r="Y105">
        <f t="shared" si="24"/>
        <v>280</v>
      </c>
    </row>
    <row r="106" spans="1:25" ht="12.75">
      <c r="A106" t="s">
        <v>104</v>
      </c>
      <c r="B106">
        <v>368</v>
      </c>
      <c r="C106">
        <v>40</v>
      </c>
      <c r="D106" s="6">
        <f t="shared" si="15"/>
        <v>0.10869565217391304</v>
      </c>
      <c r="E106" s="6">
        <v>1</v>
      </c>
      <c r="F106">
        <f t="shared" si="16"/>
        <v>0.10875</v>
      </c>
      <c r="G106" t="str">
        <f t="shared" si="26"/>
        <v>     S1A-099</v>
      </c>
      <c r="H106" s="15">
        <f t="shared" si="18"/>
        <v>1.7415609455928869</v>
      </c>
      <c r="I106">
        <f t="shared" si="19"/>
        <v>1.0277295180003851</v>
      </c>
      <c r="J106">
        <f t="shared" si="20"/>
        <v>0.26267141418285633</v>
      </c>
      <c r="K106">
        <f t="shared" si="21"/>
        <v>0.14523358191141789</v>
      </c>
      <c r="L106">
        <f t="shared" si="27"/>
        <v>0.12840811282043096</v>
      </c>
      <c r="Y106">
        <f t="shared" si="24"/>
        <v>370</v>
      </c>
    </row>
    <row r="107" spans="1:25" ht="12.75">
      <c r="A107" t="s">
        <v>105</v>
      </c>
      <c r="B107">
        <v>318</v>
      </c>
      <c r="C107">
        <v>20</v>
      </c>
      <c r="D107" s="6">
        <f t="shared" si="15"/>
        <v>0.06289308176100629</v>
      </c>
      <c r="E107" s="6">
        <v>1</v>
      </c>
      <c r="F107">
        <f t="shared" si="16"/>
        <v>0.0625</v>
      </c>
      <c r="G107" t="str">
        <f t="shared" si="26"/>
        <v>     S1A-100</v>
      </c>
      <c r="H107" s="15">
        <f t="shared" si="18"/>
        <v>0.16808476657764682</v>
      </c>
      <c r="I107">
        <f t="shared" si="19"/>
        <v>0.015777793721247314</v>
      </c>
      <c r="J107">
        <f t="shared" si="20"/>
        <v>0.11583823964940904</v>
      </c>
      <c r="K107">
        <f t="shared" si="21"/>
        <v>0.21392102363612142</v>
      </c>
      <c r="L107">
        <f t="shared" si="27"/>
        <v>0.23393493220300463</v>
      </c>
      <c r="Y107">
        <f t="shared" si="24"/>
        <v>320</v>
      </c>
    </row>
    <row r="108" spans="1:25" ht="12.75">
      <c r="A108" t="s">
        <v>106</v>
      </c>
      <c r="B108" s="1">
        <v>24503</v>
      </c>
      <c r="C108" s="1">
        <v>1785</v>
      </c>
      <c r="D108" s="5">
        <f t="shared" si="15"/>
        <v>0.07284822266661226</v>
      </c>
      <c r="E108" s="5">
        <v>1</v>
      </c>
      <c r="P108" t="s">
        <v>550</v>
      </c>
      <c r="Q108" t="s">
        <v>549</v>
      </c>
      <c r="R108" t="s">
        <v>551</v>
      </c>
      <c r="S108" s="22" t="s">
        <v>644</v>
      </c>
      <c r="T108" t="s">
        <v>552</v>
      </c>
      <c r="U108" t="s">
        <v>553</v>
      </c>
      <c r="V108" t="s">
        <v>554</v>
      </c>
      <c r="W108" t="s">
        <v>555</v>
      </c>
      <c r="Y108">
        <f t="shared" si="24"/>
        <v>24500</v>
      </c>
    </row>
    <row r="109" spans="1:25" ht="12.75">
      <c r="A109" t="s">
        <v>107</v>
      </c>
      <c r="B109" s="1">
        <v>6271</v>
      </c>
      <c r="C109">
        <v>309</v>
      </c>
      <c r="D109" s="5">
        <f t="shared" si="15"/>
        <v>0.04927443788869399</v>
      </c>
      <c r="E109" s="5">
        <v>1</v>
      </c>
      <c r="L109" t="str">
        <f>$A109</f>
        <v>    broadcast discussions</v>
      </c>
      <c r="N109" s="2" t="s">
        <v>579</v>
      </c>
      <c r="O109" t="s">
        <v>556</v>
      </c>
      <c r="P109" s="10">
        <f>D108</f>
        <v>0.07284822266661226</v>
      </c>
      <c r="Q109" s="13">
        <f>B108</f>
        <v>24503</v>
      </c>
      <c r="R109" s="7">
        <f>SQRT(P109*(1-P109)/Q109)</f>
        <v>0.0016602568004340965</v>
      </c>
      <c r="S109" s="7">
        <f>$R$1/Q109</f>
        <v>0.0001567744031996082</v>
      </c>
      <c r="T109">
        <f>(P109+S109/2)/(1+S109)</f>
        <v>0.07291517863459743</v>
      </c>
      <c r="U109">
        <f>$Q$1*SQRT((P109*(1-P109)+S109/4)/Q109)/(1+S109)</f>
        <v>0.003254470707102797</v>
      </c>
      <c r="V109">
        <f>T109-U109</f>
        <v>0.06966070792749463</v>
      </c>
      <c r="W109">
        <f>T109+U109</f>
        <v>0.07616964934170023</v>
      </c>
      <c r="Y109">
        <f t="shared" si="24"/>
        <v>6270</v>
      </c>
    </row>
    <row r="110" spans="1:25" ht="12.75">
      <c r="A110" t="s">
        <v>108</v>
      </c>
      <c r="B110">
        <v>326</v>
      </c>
      <c r="C110">
        <v>10</v>
      </c>
      <c r="D110" s="6">
        <f t="shared" si="15"/>
        <v>0.03067484662576687</v>
      </c>
      <c r="E110" s="6">
        <v>1</v>
      </c>
      <c r="F110">
        <f aca="true" t="shared" si="28" ref="F110:F129">ROUND(D110*$F$5,2)/$F$5</f>
        <v>0.03125</v>
      </c>
      <c r="G110" t="str">
        <f aca="true" t="shared" si="29" ref="G110:G129">A110</f>
        <v>     S1B-021</v>
      </c>
      <c r="H110" s="15">
        <f aca="true" t="shared" si="30" ref="H110:H174">B110*(D$2-D110)^2</f>
        <v>0.027758556119783725</v>
      </c>
      <c r="I110">
        <f aca="true" t="shared" si="31" ref="I110:I174">B110*(D$3-D110)^2</f>
        <v>0.20660253041513013</v>
      </c>
      <c r="J110">
        <f aca="true" t="shared" si="32" ref="J110:J129">B110*(D$4-D110)^2</f>
        <v>0.8580689185938875</v>
      </c>
      <c r="K110">
        <f>B110*(D$108-D110)^2</f>
        <v>0.5798215288185117</v>
      </c>
      <c r="L110">
        <f>B110*(D$109-D110)^2</f>
        <v>0.11277800321823328</v>
      </c>
      <c r="Q110" s="1"/>
      <c r="R110" s="7"/>
      <c r="S110" s="7"/>
      <c r="Y110">
        <f t="shared" si="24"/>
        <v>330</v>
      </c>
    </row>
    <row r="111" spans="1:25" ht="12.75">
      <c r="A111" t="s">
        <v>109</v>
      </c>
      <c r="B111">
        <v>293</v>
      </c>
      <c r="C111">
        <v>14</v>
      </c>
      <c r="D111" s="6">
        <f t="shared" si="15"/>
        <v>0.04778156996587031</v>
      </c>
      <c r="E111" s="6">
        <v>1</v>
      </c>
      <c r="F111">
        <f t="shared" si="28"/>
        <v>0.0475</v>
      </c>
      <c r="G111" t="str">
        <f t="shared" si="29"/>
        <v>     S1B-022</v>
      </c>
      <c r="H111" s="15">
        <f t="shared" si="30"/>
        <v>0.01818952537968351</v>
      </c>
      <c r="I111">
        <f t="shared" si="31"/>
        <v>0.019070579918752627</v>
      </c>
      <c r="J111">
        <f t="shared" si="32"/>
        <v>0.3426524491410001</v>
      </c>
      <c r="K111">
        <f aca="true" t="shared" si="33" ref="K111:K129">B111*(D$108-D111)^2</f>
        <v>0.18410276374254675</v>
      </c>
      <c r="L111">
        <f aca="true" t="shared" si="34" ref="L111:L129">B111*(D$109-D111)^2</f>
        <v>0.0006529958080537959</v>
      </c>
      <c r="R111" t="s">
        <v>551</v>
      </c>
      <c r="S111" t="s">
        <v>558</v>
      </c>
      <c r="Y111">
        <f t="shared" si="24"/>
        <v>290</v>
      </c>
    </row>
    <row r="112" spans="1:25" ht="12.75">
      <c r="A112" t="s">
        <v>110</v>
      </c>
      <c r="B112">
        <v>263</v>
      </c>
      <c r="C112">
        <v>15</v>
      </c>
      <c r="D112" s="6">
        <f t="shared" si="15"/>
        <v>0.057034220532319393</v>
      </c>
      <c r="E112" s="6">
        <v>1</v>
      </c>
      <c r="F112">
        <f t="shared" si="28"/>
        <v>0.0575</v>
      </c>
      <c r="G112" t="str">
        <f t="shared" si="29"/>
        <v>     S1B-023</v>
      </c>
      <c r="H112" s="15">
        <f t="shared" si="30"/>
        <v>0.07718972142803458</v>
      </c>
      <c r="I112">
        <f t="shared" si="31"/>
        <v>0.0003692988978719384</v>
      </c>
      <c r="J112">
        <f t="shared" si="32"/>
        <v>0.16364928033656553</v>
      </c>
      <c r="K112">
        <f t="shared" si="33"/>
        <v>0.06577174050139925</v>
      </c>
      <c r="L112">
        <f t="shared" si="34"/>
        <v>0.01583634161586954</v>
      </c>
      <c r="O112" t="s">
        <v>633</v>
      </c>
      <c r="P112">
        <f>P109</f>
        <v>0.07284822266661226</v>
      </c>
      <c r="Q112" s="11">
        <v>80</v>
      </c>
      <c r="R112" s="7">
        <f>SQRT(P112*(1-P112)/Q112)</f>
        <v>0.029056272799717432</v>
      </c>
      <c r="S112" s="7">
        <f>R112^2</f>
        <v>0.0008442669890115991</v>
      </c>
      <c r="Y112">
        <f t="shared" si="24"/>
        <v>260</v>
      </c>
    </row>
    <row r="113" spans="1:25" ht="12.75">
      <c r="A113" t="s">
        <v>111</v>
      </c>
      <c r="B113">
        <v>338</v>
      </c>
      <c r="C113">
        <v>14</v>
      </c>
      <c r="D113" s="6">
        <f t="shared" si="15"/>
        <v>0.04142011834319527</v>
      </c>
      <c r="E113" s="6">
        <v>1</v>
      </c>
      <c r="F113">
        <f t="shared" si="28"/>
        <v>0.04125</v>
      </c>
      <c r="G113" t="str">
        <f t="shared" si="29"/>
        <v>     S1B-024</v>
      </c>
      <c r="H113" s="15">
        <f t="shared" si="30"/>
        <v>0.0007785055858913223</v>
      </c>
      <c r="I113">
        <f t="shared" si="31"/>
        <v>0.07037145073908964</v>
      </c>
      <c r="J113">
        <f t="shared" si="32"/>
        <v>0.5560169572946332</v>
      </c>
      <c r="K113">
        <f t="shared" si="33"/>
        <v>0.3338513005808905</v>
      </c>
      <c r="L113">
        <f t="shared" si="34"/>
        <v>0.020851333406707494</v>
      </c>
      <c r="O113" t="s">
        <v>632</v>
      </c>
      <c r="R113" s="7">
        <f>SQRT(S113)</f>
        <v>0.041514753053475406</v>
      </c>
      <c r="S113" s="12">
        <f>Q112/(Q112-1)*SUM(K110:K194)/Q109</f>
        <v>0.0017234747210910458</v>
      </c>
      <c r="Y113">
        <f t="shared" si="24"/>
        <v>340</v>
      </c>
    </row>
    <row r="114" spans="1:25" ht="12.75">
      <c r="A114" t="s">
        <v>112</v>
      </c>
      <c r="B114">
        <v>326</v>
      </c>
      <c r="C114">
        <v>18</v>
      </c>
      <c r="D114" s="6">
        <f t="shared" si="15"/>
        <v>0.05521472392638037</v>
      </c>
      <c r="E114" s="6">
        <v>1</v>
      </c>
      <c r="F114">
        <f t="shared" si="28"/>
        <v>0.055</v>
      </c>
      <c r="G114" t="str">
        <f t="shared" si="29"/>
        <v>     S1B-025</v>
      </c>
      <c r="H114" s="15">
        <f t="shared" si="30"/>
        <v>0.07643567681576233</v>
      </c>
      <c r="I114">
        <f t="shared" si="31"/>
        <v>0.0001312511659437024</v>
      </c>
      <c r="J114">
        <f t="shared" si="32"/>
        <v>0.23352193618718226</v>
      </c>
      <c r="K114">
        <f t="shared" si="33"/>
        <v>0.10136653056989363</v>
      </c>
      <c r="L114">
        <f t="shared" si="34"/>
        <v>0.011503561416307342</v>
      </c>
      <c r="Q114" s="9">
        <f>(Q109-Q112)*S114+Q112</f>
        <v>12043.931016973134</v>
      </c>
      <c r="R114" s="7"/>
      <c r="S114">
        <f>S112/S113</f>
        <v>0.4898632853037356</v>
      </c>
      <c r="T114" t="s">
        <v>623</v>
      </c>
      <c r="Y114">
        <f t="shared" si="24"/>
        <v>330</v>
      </c>
    </row>
    <row r="115" spans="1:25" ht="12.75">
      <c r="A115" t="s">
        <v>113</v>
      </c>
      <c r="B115">
        <v>378</v>
      </c>
      <c r="C115">
        <v>51</v>
      </c>
      <c r="D115" s="6">
        <f t="shared" si="15"/>
        <v>0.1349206349206349</v>
      </c>
      <c r="E115" s="6">
        <v>1</v>
      </c>
      <c r="F115">
        <f t="shared" si="28"/>
        <v>0.135</v>
      </c>
      <c r="G115" t="str">
        <f t="shared" si="29"/>
        <v>     S1B-026</v>
      </c>
      <c r="H115" s="15">
        <f t="shared" si="30"/>
        <v>3.412755071788465</v>
      </c>
      <c r="I115">
        <f t="shared" si="31"/>
        <v>2.3633639032967233</v>
      </c>
      <c r="J115">
        <f t="shared" si="32"/>
        <v>1.0594658492672275</v>
      </c>
      <c r="K115">
        <f t="shared" si="33"/>
        <v>1.4564280892266035</v>
      </c>
      <c r="L115">
        <f t="shared" si="34"/>
        <v>2.7727324629608696</v>
      </c>
      <c r="O115" t="s">
        <v>561</v>
      </c>
      <c r="P115">
        <f>P112</f>
        <v>0.07284822266661226</v>
      </c>
      <c r="Q115" s="9">
        <f>Q114</f>
        <v>12043.931016973134</v>
      </c>
      <c r="R115" s="7">
        <f>SQRT(P115*(1-P115)/Q115)</f>
        <v>0.002368103982219985</v>
      </c>
      <c r="S115" s="7">
        <f>$R$1/Q115</f>
        <v>0.00031895260743243834</v>
      </c>
      <c r="T115">
        <f>(P115+S115/2)/(1+S115)</f>
        <v>0.07298442039914023</v>
      </c>
      <c r="U115">
        <f>$Q$1*SQRT((P115*(1-P115)+S115/4)/Q115)/(1+S115)</f>
        <v>0.004642647259931146</v>
      </c>
      <c r="V115">
        <f>T115-U115</f>
        <v>0.06834177313920908</v>
      </c>
      <c r="W115">
        <f>T115+U115</f>
        <v>0.07762706765907137</v>
      </c>
      <c r="Y115">
        <f t="shared" si="24"/>
        <v>380</v>
      </c>
    </row>
    <row r="116" spans="1:25" ht="12.75">
      <c r="A116" t="s">
        <v>114</v>
      </c>
      <c r="B116">
        <v>341</v>
      </c>
      <c r="C116">
        <v>12</v>
      </c>
      <c r="D116" s="6">
        <f t="shared" si="15"/>
        <v>0.03519061583577713</v>
      </c>
      <c r="E116" s="6">
        <v>1</v>
      </c>
      <c r="F116">
        <f t="shared" si="28"/>
        <v>0.035</v>
      </c>
      <c r="G116" t="str">
        <f t="shared" si="29"/>
        <v>     S1B-027</v>
      </c>
      <c r="H116" s="15">
        <f t="shared" si="30"/>
        <v>0.007570719935693482</v>
      </c>
      <c r="I116">
        <f t="shared" si="31"/>
        <v>0.14553155778279167</v>
      </c>
      <c r="J116">
        <f t="shared" si="32"/>
        <v>0.7465002326166014</v>
      </c>
      <c r="K116">
        <f t="shared" si="33"/>
        <v>0.4835705151089843</v>
      </c>
      <c r="L116">
        <f t="shared" si="34"/>
        <v>0.06763872887381552</v>
      </c>
      <c r="Y116">
        <f t="shared" si="24"/>
        <v>340</v>
      </c>
    </row>
    <row r="117" spans="1:25" ht="12.75">
      <c r="A117" t="s">
        <v>115</v>
      </c>
      <c r="B117">
        <v>323</v>
      </c>
      <c r="C117">
        <v>16</v>
      </c>
      <c r="D117" s="6">
        <f t="shared" si="15"/>
        <v>0.04953560371517028</v>
      </c>
      <c r="E117" s="6">
        <v>1</v>
      </c>
      <c r="F117">
        <f t="shared" si="28"/>
        <v>0.05</v>
      </c>
      <c r="G117" t="str">
        <f t="shared" si="29"/>
        <v>     S1B-028</v>
      </c>
      <c r="H117" s="15">
        <f t="shared" si="30"/>
        <v>0.029973546319029442</v>
      </c>
      <c r="I117">
        <f t="shared" si="31"/>
        <v>0.012875427947893436</v>
      </c>
      <c r="J117">
        <f t="shared" si="32"/>
        <v>0.3399807962696253</v>
      </c>
      <c r="K117">
        <f t="shared" si="33"/>
        <v>0.17554345936716748</v>
      </c>
      <c r="L117">
        <f t="shared" si="34"/>
        <v>2.203105122085124E-05</v>
      </c>
      <c r="Y117">
        <f t="shared" si="24"/>
        <v>320</v>
      </c>
    </row>
    <row r="118" spans="1:25" ht="12.75">
      <c r="A118" t="s">
        <v>116</v>
      </c>
      <c r="B118">
        <v>351</v>
      </c>
      <c r="C118">
        <v>12</v>
      </c>
      <c r="D118" s="6">
        <f t="shared" si="15"/>
        <v>0.03418803418803419</v>
      </c>
      <c r="E118" s="6">
        <v>1</v>
      </c>
      <c r="F118">
        <f t="shared" si="28"/>
        <v>0.03375</v>
      </c>
      <c r="G118" t="str">
        <f t="shared" si="29"/>
        <v>     S1B-029</v>
      </c>
      <c r="H118" s="15">
        <f t="shared" si="30"/>
        <v>0.011461807479146756</v>
      </c>
      <c r="I118">
        <f t="shared" si="31"/>
        <v>0.164691954351607</v>
      </c>
      <c r="J118">
        <f t="shared" si="32"/>
        <v>0.801674770815038</v>
      </c>
      <c r="K118">
        <f t="shared" si="33"/>
        <v>0.5246081707929122</v>
      </c>
      <c r="L118">
        <f t="shared" si="34"/>
        <v>0.07988745139336788</v>
      </c>
      <c r="P118" t="s">
        <v>550</v>
      </c>
      <c r="Q118" t="s">
        <v>549</v>
      </c>
      <c r="R118" t="s">
        <v>551</v>
      </c>
      <c r="S118" s="22" t="s">
        <v>644</v>
      </c>
      <c r="T118" t="s">
        <v>552</v>
      </c>
      <c r="U118" t="s">
        <v>553</v>
      </c>
      <c r="V118" t="s">
        <v>554</v>
      </c>
      <c r="W118" t="s">
        <v>555</v>
      </c>
      <c r="Y118">
        <f t="shared" si="24"/>
        <v>350</v>
      </c>
    </row>
    <row r="119" spans="1:25" ht="12.75">
      <c r="A119" t="s">
        <v>117</v>
      </c>
      <c r="B119">
        <v>303</v>
      </c>
      <c r="C119">
        <v>14</v>
      </c>
      <c r="D119" s="6">
        <f t="shared" si="15"/>
        <v>0.0462046204620462</v>
      </c>
      <c r="E119" s="6">
        <v>1</v>
      </c>
      <c r="F119">
        <f t="shared" si="28"/>
        <v>0.04625</v>
      </c>
      <c r="G119" t="str">
        <f t="shared" si="29"/>
        <v>     S1B-030</v>
      </c>
      <c r="H119" s="15">
        <f t="shared" si="30"/>
        <v>0.012034299642514582</v>
      </c>
      <c r="I119">
        <f t="shared" si="31"/>
        <v>0.0281846632069458</v>
      </c>
      <c r="J119">
        <f t="shared" si="32"/>
        <v>0.3877806740588147</v>
      </c>
      <c r="K119">
        <f t="shared" si="33"/>
        <v>0.21509410614585261</v>
      </c>
      <c r="L119">
        <f t="shared" si="34"/>
        <v>0.002855405046983987</v>
      </c>
      <c r="N119" s="2" t="s">
        <v>595</v>
      </c>
      <c r="O119" t="s">
        <v>556</v>
      </c>
      <c r="P119" s="10">
        <f>D109</f>
        <v>0.04927443788869399</v>
      </c>
      <c r="Q119" s="13">
        <f>B109</f>
        <v>6271</v>
      </c>
      <c r="R119" s="7">
        <f>SQRT(P119*(1-P119)/Q119)</f>
        <v>0.0027331912669233795</v>
      </c>
      <c r="S119" s="7">
        <f>$R$1/Q119</f>
        <v>0.0006125726680912135</v>
      </c>
      <c r="T119">
        <f>(P119+S119/2)/(1+S119)</f>
        <v>0.049550371019759114</v>
      </c>
      <c r="U119">
        <f>$Q$1*SQRT((P119*(1-P119)+S119/4)/Q119)/(1+S119)</f>
        <v>0.005362409591201347</v>
      </c>
      <c r="V119">
        <f>T119-U119</f>
        <v>0.04418796142855777</v>
      </c>
      <c r="W119">
        <f>T119+U119</f>
        <v>0.05491278061096046</v>
      </c>
      <c r="Y119">
        <f t="shared" si="24"/>
        <v>300</v>
      </c>
    </row>
    <row r="120" spans="1:25" ht="12.75">
      <c r="A120" t="s">
        <v>118</v>
      </c>
      <c r="B120">
        <v>332</v>
      </c>
      <c r="C120">
        <v>16</v>
      </c>
      <c r="D120" s="6">
        <f t="shared" si="15"/>
        <v>0.04819277108433735</v>
      </c>
      <c r="E120" s="6">
        <v>1</v>
      </c>
      <c r="F120">
        <f t="shared" si="28"/>
        <v>0.04875</v>
      </c>
      <c r="G120" t="str">
        <f t="shared" si="29"/>
        <v>     S1B-031</v>
      </c>
      <c r="H120" s="15">
        <f t="shared" si="30"/>
        <v>0.022818084810434246</v>
      </c>
      <c r="I120">
        <f t="shared" si="31"/>
        <v>0.01946234456212409</v>
      </c>
      <c r="J120">
        <f t="shared" si="32"/>
        <v>0.3789804403505151</v>
      </c>
      <c r="K120">
        <f t="shared" si="33"/>
        <v>0.20181990918499948</v>
      </c>
      <c r="L120">
        <f t="shared" si="34"/>
        <v>0.00038844102111483823</v>
      </c>
      <c r="Q120" s="1"/>
      <c r="R120" s="7"/>
      <c r="S120" s="7"/>
      <c r="Y120">
        <f t="shared" si="24"/>
        <v>330</v>
      </c>
    </row>
    <row r="121" spans="1:25" ht="12.75">
      <c r="A121" t="s">
        <v>119</v>
      </c>
      <c r="B121">
        <v>321</v>
      </c>
      <c r="C121">
        <v>26</v>
      </c>
      <c r="D121" s="6">
        <f t="shared" si="15"/>
        <v>0.08099688473520249</v>
      </c>
      <c r="E121" s="6">
        <v>1</v>
      </c>
      <c r="F121">
        <f t="shared" si="28"/>
        <v>0.08125</v>
      </c>
      <c r="G121" t="str">
        <f t="shared" si="29"/>
        <v>     S1B-032</v>
      </c>
      <c r="H121" s="15">
        <f t="shared" si="30"/>
        <v>0.5420891718767968</v>
      </c>
      <c r="I121">
        <f t="shared" si="31"/>
        <v>0.20300169176913216</v>
      </c>
      <c r="J121">
        <f t="shared" si="32"/>
        <v>0.000309602818041142</v>
      </c>
      <c r="K121">
        <f t="shared" si="33"/>
        <v>0.021314622616094077</v>
      </c>
      <c r="L121">
        <f t="shared" si="34"/>
        <v>0.3230266764913878</v>
      </c>
      <c r="R121" t="s">
        <v>551</v>
      </c>
      <c r="S121" t="s">
        <v>558</v>
      </c>
      <c r="Y121">
        <f t="shared" si="24"/>
        <v>320</v>
      </c>
    </row>
    <row r="122" spans="1:25" ht="12.75">
      <c r="A122" t="s">
        <v>120</v>
      </c>
      <c r="B122">
        <v>289</v>
      </c>
      <c r="C122">
        <v>12</v>
      </c>
      <c r="D122" s="6">
        <f t="shared" si="15"/>
        <v>0.04152249134948097</v>
      </c>
      <c r="E122" s="6">
        <v>1</v>
      </c>
      <c r="F122">
        <f t="shared" si="28"/>
        <v>0.04125</v>
      </c>
      <c r="G122" t="str">
        <f t="shared" si="29"/>
        <v>     S1B-033</v>
      </c>
      <c r="H122" s="15">
        <f t="shared" si="30"/>
        <v>0.0007584760550232356</v>
      </c>
      <c r="I122">
        <f t="shared" si="31"/>
        <v>0.05931890697023884</v>
      </c>
      <c r="J122">
        <f t="shared" si="32"/>
        <v>0.4730140453300176</v>
      </c>
      <c r="K122">
        <f t="shared" si="33"/>
        <v>0.2835961168978459</v>
      </c>
      <c r="L122">
        <f t="shared" si="34"/>
        <v>0.01736678311743005</v>
      </c>
      <c r="O122" t="s">
        <v>633</v>
      </c>
      <c r="P122">
        <f>P119</f>
        <v>0.04927443788869399</v>
      </c>
      <c r="Q122" s="11">
        <v>20</v>
      </c>
      <c r="R122" s="7">
        <f>SQRT(P122*(1-P122)/Q122)</f>
        <v>0.04839755554748981</v>
      </c>
      <c r="S122" s="7">
        <f>R122^2</f>
        <v>0.002342323382972362</v>
      </c>
      <c r="Y122">
        <f t="shared" si="24"/>
        <v>290</v>
      </c>
    </row>
    <row r="123" spans="1:25" ht="12.75">
      <c r="A123" t="s">
        <v>121</v>
      </c>
      <c r="B123">
        <v>329</v>
      </c>
      <c r="C123">
        <v>27</v>
      </c>
      <c r="D123" s="6">
        <f t="shared" si="15"/>
        <v>0.08206686930091185</v>
      </c>
      <c r="E123" s="6">
        <v>1</v>
      </c>
      <c r="F123">
        <f t="shared" si="28"/>
        <v>0.0825</v>
      </c>
      <c r="G123" t="str">
        <f t="shared" si="29"/>
        <v>     S1B-034</v>
      </c>
      <c r="H123" s="15">
        <f t="shared" si="30"/>
        <v>0.584908363274097</v>
      </c>
      <c r="I123">
        <f t="shared" si="31"/>
        <v>0.22614278039357638</v>
      </c>
      <c r="J123">
        <f t="shared" si="32"/>
        <v>2.541851492536056E-06</v>
      </c>
      <c r="K123">
        <f t="shared" si="33"/>
        <v>0.027959553657699393</v>
      </c>
      <c r="L123">
        <f t="shared" si="34"/>
        <v>0.35378803055732916</v>
      </c>
      <c r="O123" t="s">
        <v>632</v>
      </c>
      <c r="R123" s="7">
        <f>SQRT(S123)</f>
        <v>0.028701623093166765</v>
      </c>
      <c r="S123" s="12">
        <f>Q122/(Q122-1)*SUM(L110:L129)/Q119</f>
        <v>0.0008237831681822036</v>
      </c>
      <c r="Y123">
        <f t="shared" si="24"/>
        <v>330</v>
      </c>
    </row>
    <row r="124" spans="1:25" ht="12.75">
      <c r="A124" t="s">
        <v>122</v>
      </c>
      <c r="B124">
        <v>245</v>
      </c>
      <c r="C124">
        <v>13</v>
      </c>
      <c r="D124" s="6">
        <f t="shared" si="15"/>
        <v>0.053061224489795916</v>
      </c>
      <c r="E124" s="6">
        <v>1</v>
      </c>
      <c r="F124">
        <f t="shared" si="28"/>
        <v>0.0525</v>
      </c>
      <c r="G124" t="str">
        <f t="shared" si="29"/>
        <v>     S1B-035</v>
      </c>
      <c r="H124" s="15">
        <f t="shared" si="30"/>
        <v>0.042422471571427076</v>
      </c>
      <c r="I124">
        <f t="shared" si="31"/>
        <v>0.0019043927819040497</v>
      </c>
      <c r="J124">
        <f t="shared" si="32"/>
        <v>0.204877845076659</v>
      </c>
      <c r="K124">
        <f t="shared" si="33"/>
        <v>0.09592369772808662</v>
      </c>
      <c r="L124">
        <f t="shared" si="34"/>
        <v>0.0035132394267598428</v>
      </c>
      <c r="Q124" s="9">
        <f>(Q119-Q122)*S124+Q122</f>
        <v>17793.92890810044</v>
      </c>
      <c r="R124" s="7"/>
      <c r="S124">
        <f>S122/S123</f>
        <v>2.843373685506389</v>
      </c>
      <c r="T124" t="s">
        <v>623</v>
      </c>
      <c r="Y124">
        <f t="shared" si="24"/>
        <v>250</v>
      </c>
    </row>
    <row r="125" spans="1:25" ht="12.75">
      <c r="A125" t="s">
        <v>123</v>
      </c>
      <c r="B125">
        <v>292</v>
      </c>
      <c r="C125">
        <v>4</v>
      </c>
      <c r="D125" s="6">
        <f t="shared" si="15"/>
        <v>0.0136986301369863</v>
      </c>
      <c r="E125" s="6">
        <v>1</v>
      </c>
      <c r="F125">
        <f t="shared" si="28"/>
        <v>0.01375</v>
      </c>
      <c r="G125" t="str">
        <f t="shared" si="29"/>
        <v>     S1B-036</v>
      </c>
      <c r="H125" s="15">
        <f t="shared" si="30"/>
        <v>0.2004991643253067</v>
      </c>
      <c r="I125">
        <f t="shared" si="31"/>
        <v>0.518788787893296</v>
      </c>
      <c r="J125">
        <f t="shared" si="32"/>
        <v>1.36136387189948</v>
      </c>
      <c r="K125">
        <f t="shared" si="33"/>
        <v>1.0216128945548686</v>
      </c>
      <c r="L125">
        <f t="shared" si="34"/>
        <v>0.3695663243784478</v>
      </c>
      <c r="O125" t="s">
        <v>561</v>
      </c>
      <c r="P125">
        <f>P122</f>
        <v>0.04927443788869399</v>
      </c>
      <c r="Q125" s="9">
        <f>Q124</f>
        <v>17793.92890810044</v>
      </c>
      <c r="R125" s="7">
        <f>SQRT(P125*(1-P125)/Q125)</f>
        <v>0.0016225664778629233</v>
      </c>
      <c r="S125" s="7">
        <f>$R$1/Q125</f>
        <v>0.0002158850482903321</v>
      </c>
      <c r="T125">
        <f>(P125+S125/2)/(1+S125)</f>
        <v>0.04937172179629499</v>
      </c>
      <c r="U125">
        <f>$Q$1*SQRT((P125*(1-P125)+S125/4)/Q125)/(1+S125)</f>
        <v>0.0031813099848584134</v>
      </c>
      <c r="V125">
        <f>T125-U125</f>
        <v>0.04619041181143658</v>
      </c>
      <c r="W125">
        <f>T125+U125</f>
        <v>0.0525530317811534</v>
      </c>
      <c r="Y125">
        <f t="shared" si="24"/>
        <v>290</v>
      </c>
    </row>
    <row r="126" spans="1:25" ht="12.75">
      <c r="A126" t="s">
        <v>124</v>
      </c>
      <c r="B126">
        <v>286</v>
      </c>
      <c r="C126">
        <v>12</v>
      </c>
      <c r="D126" s="6">
        <f t="shared" si="15"/>
        <v>0.04195804195804196</v>
      </c>
      <c r="E126" s="6">
        <v>1</v>
      </c>
      <c r="F126">
        <f t="shared" si="28"/>
        <v>0.0425</v>
      </c>
      <c r="G126" t="str">
        <f t="shared" si="29"/>
        <v>     S1B-037</v>
      </c>
      <c r="H126" s="15">
        <f t="shared" si="30"/>
        <v>0.0012084631628445502</v>
      </c>
      <c r="I126">
        <f t="shared" si="31"/>
        <v>0.0551881013704515</v>
      </c>
      <c r="J126">
        <f t="shared" si="32"/>
        <v>0.4580789972413438</v>
      </c>
      <c r="K126">
        <f t="shared" si="33"/>
        <v>0.2729021335635248</v>
      </c>
      <c r="L126">
        <f t="shared" si="34"/>
        <v>0.015309479732421617</v>
      </c>
      <c r="Y126">
        <f t="shared" si="24"/>
        <v>290</v>
      </c>
    </row>
    <row r="127" spans="1:25" ht="12.75">
      <c r="A127" t="s">
        <v>125</v>
      </c>
      <c r="B127">
        <v>296</v>
      </c>
      <c r="C127">
        <v>4</v>
      </c>
      <c r="D127" s="6">
        <f t="shared" si="15"/>
        <v>0.013513513513513514</v>
      </c>
      <c r="E127" s="6">
        <v>1</v>
      </c>
      <c r="F127">
        <f t="shared" si="28"/>
        <v>0.01375</v>
      </c>
      <c r="G127" t="str">
        <f t="shared" si="29"/>
        <v>     S1B-038</v>
      </c>
      <c r="H127" s="15">
        <f t="shared" si="30"/>
        <v>0.20612752475796295</v>
      </c>
      <c r="I127">
        <f t="shared" si="31"/>
        <v>0.530524871936097</v>
      </c>
      <c r="J127">
        <f t="shared" si="32"/>
        <v>1.3875056125941296</v>
      </c>
      <c r="K127">
        <f t="shared" si="33"/>
        <v>1.0420998822437146</v>
      </c>
      <c r="L127">
        <f t="shared" si="34"/>
        <v>0.3785377388015436</v>
      </c>
      <c r="Y127">
        <f t="shared" si="24"/>
        <v>300</v>
      </c>
    </row>
    <row r="128" spans="1:25" ht="12.75">
      <c r="A128" t="s">
        <v>126</v>
      </c>
      <c r="B128">
        <v>279</v>
      </c>
      <c r="C128">
        <v>4</v>
      </c>
      <c r="D128" s="6">
        <f t="shared" si="15"/>
        <v>0.014336917562724014</v>
      </c>
      <c r="E128" s="6">
        <v>1</v>
      </c>
      <c r="F128">
        <f t="shared" si="28"/>
        <v>0.01375</v>
      </c>
      <c r="G128" t="str">
        <f t="shared" si="29"/>
        <v>     S1B-039</v>
      </c>
      <c r="H128" s="15">
        <f t="shared" si="30"/>
        <v>0.18235362651697845</v>
      </c>
      <c r="I128">
        <f t="shared" si="31"/>
        <v>0.480793148351997</v>
      </c>
      <c r="J128">
        <f t="shared" si="32"/>
        <v>1.2765498482396735</v>
      </c>
      <c r="K128">
        <f t="shared" si="33"/>
        <v>0.9551768181639233</v>
      </c>
      <c r="L128">
        <f t="shared" si="34"/>
        <v>0.3405558611011907</v>
      </c>
      <c r="Y128">
        <f t="shared" si="24"/>
        <v>280</v>
      </c>
    </row>
    <row r="129" spans="1:25" ht="12.75">
      <c r="A129" t="s">
        <v>127</v>
      </c>
      <c r="B129">
        <v>360</v>
      </c>
      <c r="C129">
        <v>15</v>
      </c>
      <c r="D129" s="6">
        <f t="shared" si="15"/>
        <v>0.041666666666666664</v>
      </c>
      <c r="E129" s="6">
        <v>1</v>
      </c>
      <c r="F129">
        <f t="shared" si="28"/>
        <v>0.04125</v>
      </c>
      <c r="G129" t="str">
        <f t="shared" si="29"/>
        <v>     S1B-040</v>
      </c>
      <c r="H129" s="15">
        <f t="shared" si="30"/>
        <v>0.0011204664120184448</v>
      </c>
      <c r="I129">
        <f t="shared" si="31"/>
        <v>0.07241234142786769</v>
      </c>
      <c r="J129">
        <f t="shared" si="32"/>
        <v>0.5850294966738885</v>
      </c>
      <c r="K129">
        <f t="shared" si="33"/>
        <v>0.35002419644798743</v>
      </c>
      <c r="L129">
        <f t="shared" si="34"/>
        <v>0.020836145868014577</v>
      </c>
      <c r="Y129">
        <f t="shared" si="24"/>
        <v>360</v>
      </c>
    </row>
    <row r="130" spans="1:25" ht="12.75">
      <c r="A130" t="s">
        <v>128</v>
      </c>
      <c r="B130" s="1">
        <v>3421</v>
      </c>
      <c r="C130">
        <v>182</v>
      </c>
      <c r="D130" s="5">
        <f t="shared" si="15"/>
        <v>0.05320081847413037</v>
      </c>
      <c r="E130" s="5">
        <v>1</v>
      </c>
      <c r="L130" t="str">
        <f>$A130</f>
        <v>    broadcast interviews</v>
      </c>
      <c r="P130" t="s">
        <v>550</v>
      </c>
      <c r="Q130" t="s">
        <v>549</v>
      </c>
      <c r="R130" t="s">
        <v>551</v>
      </c>
      <c r="S130" s="22" t="s">
        <v>644</v>
      </c>
      <c r="T130" t="s">
        <v>552</v>
      </c>
      <c r="U130" t="s">
        <v>553</v>
      </c>
      <c r="V130" t="s">
        <v>554</v>
      </c>
      <c r="W130" t="s">
        <v>555</v>
      </c>
      <c r="Y130">
        <f t="shared" si="24"/>
        <v>3420</v>
      </c>
    </row>
    <row r="131" spans="1:25" ht="12.75">
      <c r="A131" t="s">
        <v>129</v>
      </c>
      <c r="B131">
        <v>314</v>
      </c>
      <c r="C131">
        <v>16</v>
      </c>
      <c r="D131" s="6">
        <f aca="true" t="shared" si="35" ref="D131:D194">C131/B131</f>
        <v>0.050955414012738856</v>
      </c>
      <c r="E131" s="6">
        <v>1</v>
      </c>
      <c r="F131">
        <f aca="true" t="shared" si="36" ref="F131:F140">ROUND(D131*$F$5,2)/$F$5</f>
        <v>0.05125</v>
      </c>
      <c r="G131" t="str">
        <f aca="true" t="shared" si="37" ref="G131:G140">A131</f>
        <v>     S1B-041</v>
      </c>
      <c r="H131" s="15">
        <f t="shared" si="30"/>
        <v>0.03836065049539496</v>
      </c>
      <c r="I131">
        <f t="shared" si="31"/>
        <v>0.007520154001433118</v>
      </c>
      <c r="J131">
        <f aca="true" t="shared" si="38" ref="J131:J140">B131*(D$4-D131)^2</f>
        <v>0.3022127948565057</v>
      </c>
      <c r="K131">
        <f aca="true" t="shared" si="39" ref="K131:K140">B131*(D$108-D131)^2</f>
        <v>0.15049865221710582</v>
      </c>
      <c r="L131">
        <f>B131*(D$130-D131)^2</f>
        <v>0.0015831381353043925</v>
      </c>
      <c r="N131" s="2" t="s">
        <v>596</v>
      </c>
      <c r="O131" t="s">
        <v>556</v>
      </c>
      <c r="P131" s="10">
        <f>D130</f>
        <v>0.05320081847413037</v>
      </c>
      <c r="Q131" s="13">
        <f>B130</f>
        <v>3421</v>
      </c>
      <c r="R131" s="7">
        <f>SQRT(P131*(1-P131)/Q131)</f>
        <v>0.0038371745620504653</v>
      </c>
      <c r="S131" s="7">
        <f>$R$1/Q131</f>
        <v>0.0011229006727857351</v>
      </c>
      <c r="T131">
        <f>(P131+S131/2)/(1+S131)</f>
        <v>0.053701966835833365</v>
      </c>
      <c r="U131">
        <f>$Q$1*SQRT((P131*(1-P131)+S131/4)/Q131)/(1+S131)</f>
        <v>0.007533177758138298</v>
      </c>
      <c r="V131">
        <f>T131-U131</f>
        <v>0.04616878907769507</v>
      </c>
      <c r="W131">
        <f>T131+U131</f>
        <v>0.06123514459397166</v>
      </c>
      <c r="Y131">
        <f t="shared" si="24"/>
        <v>310</v>
      </c>
    </row>
    <row r="132" spans="1:25" ht="12.75">
      <c r="A132" t="s">
        <v>130</v>
      </c>
      <c r="B132">
        <v>287</v>
      </c>
      <c r="C132">
        <v>16</v>
      </c>
      <c r="D132" s="6">
        <f t="shared" si="35"/>
        <v>0.05574912891986063</v>
      </c>
      <c r="E132" s="6">
        <v>1</v>
      </c>
      <c r="F132">
        <f t="shared" si="36"/>
        <v>0.05625</v>
      </c>
      <c r="G132" t="str">
        <f t="shared" si="37"/>
        <v>     S1B-042</v>
      </c>
      <c r="H132" s="15">
        <f t="shared" si="30"/>
        <v>0.07207050725514828</v>
      </c>
      <c r="I132">
        <f t="shared" si="31"/>
        <v>2.8763927089424672E-06</v>
      </c>
      <c r="J132">
        <f t="shared" si="38"/>
        <v>0.19745733484780392</v>
      </c>
      <c r="K132">
        <f t="shared" si="39"/>
        <v>0.08391277499757759</v>
      </c>
      <c r="L132">
        <f aca="true" t="shared" si="40" ref="L132:L140">B132*(D$130-D132)^2</f>
        <v>0.001863745318683748</v>
      </c>
      <c r="Q132" s="1"/>
      <c r="R132" s="7"/>
      <c r="S132" s="7"/>
      <c r="Y132">
        <f t="shared" si="24"/>
        <v>290</v>
      </c>
    </row>
    <row r="133" spans="1:25" ht="12.75">
      <c r="A133" t="s">
        <v>131</v>
      </c>
      <c r="B133">
        <v>396</v>
      </c>
      <c r="C133">
        <v>11</v>
      </c>
      <c r="D133" s="6">
        <f t="shared" si="35"/>
        <v>0.027777777777777776</v>
      </c>
      <c r="E133" s="6">
        <v>1</v>
      </c>
      <c r="F133">
        <f t="shared" si="36"/>
        <v>0.0275</v>
      </c>
      <c r="G133" t="str">
        <f t="shared" si="37"/>
        <v>     S1B-043</v>
      </c>
      <c r="H133" s="15">
        <f t="shared" si="30"/>
        <v>0.05821518616710039</v>
      </c>
      <c r="I133">
        <f t="shared" si="31"/>
        <v>0.31205077364683553</v>
      </c>
      <c r="J133">
        <f t="shared" si="38"/>
        <v>1.1633566903382528</v>
      </c>
      <c r="K133">
        <f t="shared" si="39"/>
        <v>0.8044126209810766</v>
      </c>
      <c r="L133">
        <f t="shared" si="40"/>
        <v>0.2559470753063665</v>
      </c>
      <c r="R133" t="s">
        <v>551</v>
      </c>
      <c r="S133" t="s">
        <v>558</v>
      </c>
      <c r="Y133">
        <f t="shared" si="24"/>
        <v>400</v>
      </c>
    </row>
    <row r="134" spans="1:25" ht="12.75">
      <c r="A134" t="s">
        <v>132</v>
      </c>
      <c r="B134">
        <v>337</v>
      </c>
      <c r="C134">
        <v>12</v>
      </c>
      <c r="D134" s="6">
        <f t="shared" si="35"/>
        <v>0.03560830860534125</v>
      </c>
      <c r="E134" s="6">
        <v>1</v>
      </c>
      <c r="F134">
        <f t="shared" si="36"/>
        <v>0.035</v>
      </c>
      <c r="G134" t="str">
        <f t="shared" si="37"/>
        <v>     S1B-044</v>
      </c>
      <c r="H134" s="15">
        <f t="shared" si="30"/>
        <v>0.00621420624391552</v>
      </c>
      <c r="I134">
        <f t="shared" si="31"/>
        <v>0.1380673204808689</v>
      </c>
      <c r="J134">
        <f t="shared" si="38"/>
        <v>0.7246303386628301</v>
      </c>
      <c r="K134">
        <f t="shared" si="39"/>
        <v>0.46735537416101647</v>
      </c>
      <c r="L134">
        <f t="shared" si="40"/>
        <v>0.10430028797392019</v>
      </c>
      <c r="O134" t="s">
        <v>633</v>
      </c>
      <c r="P134">
        <f>P131</f>
        <v>0.05320081847413037</v>
      </c>
      <c r="Q134" s="11">
        <v>10</v>
      </c>
      <c r="R134" s="7">
        <f>SQRT(P134*(1-P134)/Q134)</f>
        <v>0.0709721715800024</v>
      </c>
      <c r="S134" s="7">
        <f>R134^2</f>
        <v>0.0050370491387813</v>
      </c>
      <c r="Y134">
        <f t="shared" si="24"/>
        <v>340</v>
      </c>
    </row>
    <row r="135" spans="1:25" ht="12.75">
      <c r="A135" t="s">
        <v>133</v>
      </c>
      <c r="B135">
        <v>291</v>
      </c>
      <c r="C135">
        <v>14</v>
      </c>
      <c r="D135" s="6">
        <f t="shared" si="35"/>
        <v>0.048109965635738834</v>
      </c>
      <c r="E135" s="6">
        <v>1</v>
      </c>
      <c r="F135">
        <f t="shared" si="36"/>
        <v>0.0475</v>
      </c>
      <c r="G135" t="str">
        <f t="shared" si="37"/>
        <v>     S1B-045</v>
      </c>
      <c r="H135" s="15">
        <f t="shared" si="30"/>
        <v>0.019602651294569142</v>
      </c>
      <c r="I135">
        <f t="shared" si="31"/>
        <v>0.017429844028565854</v>
      </c>
      <c r="J135">
        <f t="shared" si="38"/>
        <v>0.3338088849248891</v>
      </c>
      <c r="K135">
        <f t="shared" si="39"/>
        <v>0.17808657602933745</v>
      </c>
      <c r="L135">
        <f t="shared" si="40"/>
        <v>0.007541783743048316</v>
      </c>
      <c r="O135" t="s">
        <v>632</v>
      </c>
      <c r="R135" s="7">
        <f>SQRT(S135)</f>
        <v>0.018283438409543423</v>
      </c>
      <c r="S135" s="12">
        <f>Q134/(Q134-1)*SUM(L131:L140)/Q131</f>
        <v>0.0003342841200755677</v>
      </c>
      <c r="Y135">
        <f t="shared" si="24"/>
        <v>290</v>
      </c>
    </row>
    <row r="136" spans="1:25" ht="12.75">
      <c r="A136" t="s">
        <v>134</v>
      </c>
      <c r="B136">
        <v>371</v>
      </c>
      <c r="C136">
        <v>26</v>
      </c>
      <c r="D136" s="6">
        <f t="shared" si="35"/>
        <v>0.07008086253369272</v>
      </c>
      <c r="E136" s="6">
        <v>1</v>
      </c>
      <c r="F136">
        <f t="shared" si="36"/>
        <v>0.07</v>
      </c>
      <c r="G136" t="str">
        <f t="shared" si="37"/>
        <v>     S1B-046</v>
      </c>
      <c r="H136" s="15">
        <f t="shared" si="30"/>
        <v>0.33788293121938556</v>
      </c>
      <c r="I136">
        <f t="shared" si="31"/>
        <v>0.07514199623853111</v>
      </c>
      <c r="J136">
        <f t="shared" si="38"/>
        <v>0.05252061543554679</v>
      </c>
      <c r="K136">
        <f t="shared" si="39"/>
        <v>0.0028412226610560662</v>
      </c>
      <c r="L136">
        <f t="shared" si="40"/>
        <v>0.10571121424497629</v>
      </c>
      <c r="Q136" s="9">
        <f>(Q131-Q134)*S136+Q134</f>
        <v>51407.51959650078</v>
      </c>
      <c r="R136" s="7"/>
      <c r="S136">
        <f>S134/S135</f>
        <v>15.068167574465196</v>
      </c>
      <c r="T136" t="s">
        <v>623</v>
      </c>
      <c r="Y136">
        <f aca="true" t="shared" si="41" ref="Y136:Y199">ROUND(B136/10,0)*10</f>
        <v>370</v>
      </c>
    </row>
    <row r="137" spans="1:25" ht="12.75">
      <c r="A137" t="s">
        <v>135</v>
      </c>
      <c r="B137">
        <v>335</v>
      </c>
      <c r="C137">
        <v>18</v>
      </c>
      <c r="D137" s="6">
        <f t="shared" si="35"/>
        <v>0.05373134328358209</v>
      </c>
      <c r="E137" s="6">
        <v>1</v>
      </c>
      <c r="F137">
        <f t="shared" si="36"/>
        <v>0.05375</v>
      </c>
      <c r="G137" t="str">
        <f t="shared" si="37"/>
        <v>     S1B-047</v>
      </c>
      <c r="H137" s="15">
        <f t="shared" si="30"/>
        <v>0.06406468583012498</v>
      </c>
      <c r="I137">
        <f t="shared" si="31"/>
        <v>0.0015026383031322098</v>
      </c>
      <c r="J137">
        <f t="shared" si="38"/>
        <v>0.26730605079103</v>
      </c>
      <c r="K137">
        <f t="shared" si="39"/>
        <v>0.12242745091068348</v>
      </c>
      <c r="L137">
        <f t="shared" si="40"/>
        <v>9.428795210366703E-05</v>
      </c>
      <c r="O137" t="s">
        <v>561</v>
      </c>
      <c r="P137">
        <f>P134</f>
        <v>0.05320081847413037</v>
      </c>
      <c r="Q137" s="9">
        <f>Q136</f>
        <v>51407.51959650078</v>
      </c>
      <c r="R137" s="7">
        <f>SQRT(P137*(1-P137)/Q137)</f>
        <v>0.0009898622657188874</v>
      </c>
      <c r="S137" s="7">
        <f>$R$1/Q137</f>
        <v>7.472531706940166E-05</v>
      </c>
      <c r="T137">
        <f>(P137+S137/2)/(1+S137)</f>
        <v>0.05323420318995276</v>
      </c>
      <c r="U137">
        <f>$Q$1*SQRT((P137*(1-P137)+S137/4)/Q137)/(1+S137)</f>
        <v>0.0019403051919053534</v>
      </c>
      <c r="V137">
        <f>T137-U137</f>
        <v>0.05129389799804741</v>
      </c>
      <c r="W137">
        <f>T137+U137</f>
        <v>0.05517450838185812</v>
      </c>
      <c r="Y137">
        <f t="shared" si="41"/>
        <v>340</v>
      </c>
    </row>
    <row r="138" spans="1:25" ht="12.75">
      <c r="A138" t="s">
        <v>136</v>
      </c>
      <c r="B138">
        <v>378</v>
      </c>
      <c r="C138">
        <v>31</v>
      </c>
      <c r="D138" s="6">
        <f t="shared" si="35"/>
        <v>0.082010582010582</v>
      </c>
      <c r="E138" s="6">
        <v>1</v>
      </c>
      <c r="F138">
        <f t="shared" si="36"/>
        <v>0.0825</v>
      </c>
      <c r="G138" t="str">
        <f t="shared" si="37"/>
        <v>     S1B-048</v>
      </c>
      <c r="H138" s="15">
        <f t="shared" si="30"/>
        <v>0.6702293424671254</v>
      </c>
      <c r="I138">
        <f t="shared" si="31"/>
        <v>0.2587091738382962</v>
      </c>
      <c r="J138">
        <f t="shared" si="38"/>
        <v>3.7770259762762923E-07</v>
      </c>
      <c r="K138">
        <f t="shared" si="39"/>
        <v>0.03173265726675526</v>
      </c>
      <c r="L138">
        <f t="shared" si="40"/>
        <v>0.3137409355599256</v>
      </c>
      <c r="Y138">
        <f t="shared" si="41"/>
        <v>380</v>
      </c>
    </row>
    <row r="139" spans="1:25" ht="12.75">
      <c r="A139" t="s">
        <v>137</v>
      </c>
      <c r="B139">
        <v>384</v>
      </c>
      <c r="C139">
        <v>14</v>
      </c>
      <c r="D139" s="6">
        <f t="shared" si="35"/>
        <v>0.036458333333333336</v>
      </c>
      <c r="E139" s="6">
        <v>1</v>
      </c>
      <c r="F139">
        <f t="shared" si="36"/>
        <v>0.03625</v>
      </c>
      <c r="G139" t="str">
        <f t="shared" si="37"/>
        <v>     S1B-049</v>
      </c>
      <c r="H139" s="15">
        <f t="shared" si="30"/>
        <v>0.0045550251031195015</v>
      </c>
      <c r="I139">
        <f t="shared" si="31"/>
        <v>0.14438679177298325</v>
      </c>
      <c r="J139">
        <f t="shared" si="38"/>
        <v>0.795697349824785</v>
      </c>
      <c r="K139">
        <f t="shared" si="39"/>
        <v>0.5085020335443021</v>
      </c>
      <c r="L139">
        <f t="shared" si="40"/>
        <v>0.10763935053688686</v>
      </c>
      <c r="Y139">
        <f t="shared" si="41"/>
        <v>380</v>
      </c>
    </row>
    <row r="140" spans="1:25" ht="12.75">
      <c r="A140" t="s">
        <v>138</v>
      </c>
      <c r="B140">
        <v>328</v>
      </c>
      <c r="C140">
        <v>24</v>
      </c>
      <c r="D140" s="6">
        <f t="shared" si="35"/>
        <v>0.07317073170731707</v>
      </c>
      <c r="E140" s="6">
        <v>1</v>
      </c>
      <c r="F140">
        <f t="shared" si="36"/>
        <v>0.07375</v>
      </c>
      <c r="G140" t="str">
        <f t="shared" si="37"/>
        <v>     S1B-050</v>
      </c>
      <c r="H140" s="15">
        <f t="shared" si="30"/>
        <v>0.3630230377888996</v>
      </c>
      <c r="I140">
        <f t="shared" si="31"/>
        <v>0.09841117398527964</v>
      </c>
      <c r="J140">
        <f t="shared" si="38"/>
        <v>0.025447909964303305</v>
      </c>
      <c r="K140">
        <f t="shared" si="39"/>
        <v>3.411596267831913E-05</v>
      </c>
      <c r="L140">
        <f t="shared" si="40"/>
        <v>0.1308055585294497</v>
      </c>
      <c r="Y140">
        <f t="shared" si="41"/>
        <v>330</v>
      </c>
    </row>
    <row r="141" spans="1:25" ht="12.75">
      <c r="A141" t="s">
        <v>139</v>
      </c>
      <c r="B141" s="1">
        <v>3033</v>
      </c>
      <c r="C141">
        <v>249</v>
      </c>
      <c r="D141" s="5">
        <f t="shared" si="35"/>
        <v>0.0820969337289812</v>
      </c>
      <c r="E141" s="5">
        <v>1</v>
      </c>
      <c r="L141" t="str">
        <f>$A141</f>
        <v>    business transactions</v>
      </c>
      <c r="P141" t="s">
        <v>550</v>
      </c>
      <c r="Q141" t="s">
        <v>549</v>
      </c>
      <c r="R141" t="s">
        <v>551</v>
      </c>
      <c r="S141" s="22" t="s">
        <v>644</v>
      </c>
      <c r="T141" t="s">
        <v>552</v>
      </c>
      <c r="U141" t="s">
        <v>553</v>
      </c>
      <c r="V141" t="s">
        <v>554</v>
      </c>
      <c r="W141" t="s">
        <v>555</v>
      </c>
      <c r="Y141">
        <f t="shared" si="41"/>
        <v>3030</v>
      </c>
    </row>
    <row r="142" spans="1:25" ht="12.75">
      <c r="A142" t="s">
        <v>140</v>
      </c>
      <c r="B142">
        <v>314</v>
      </c>
      <c r="C142">
        <v>27</v>
      </c>
      <c r="D142" s="6">
        <f t="shared" si="35"/>
        <v>0.08598726114649681</v>
      </c>
      <c r="E142" s="6">
        <v>1</v>
      </c>
      <c r="F142">
        <f aca="true" t="shared" si="42" ref="F142:F151">ROUND(D142*$F$5,2)/$F$5</f>
        <v>0.08625</v>
      </c>
      <c r="G142" t="str">
        <f aca="true" t="shared" si="43" ref="G142:G151">A142</f>
        <v>     S1B-071</v>
      </c>
      <c r="H142" s="15">
        <f t="shared" si="30"/>
        <v>0.6668758421303381</v>
      </c>
      <c r="I142">
        <f t="shared" si="31"/>
        <v>0.2852062957117744</v>
      </c>
      <c r="J142">
        <f aca="true" t="shared" si="44" ref="J142:J151">B142*(D$4-D142)^2</f>
        <v>0.005044844725258573</v>
      </c>
      <c r="K142">
        <f aca="true" t="shared" si="45" ref="K142:K151">B142*(D$108-D142)^2</f>
        <v>0.054207180303228526</v>
      </c>
      <c r="L142">
        <f>B142*(D$141-D142)^2</f>
        <v>0.00475227928845872</v>
      </c>
      <c r="N142" s="2" t="str">
        <f>L141</f>
        <v>    business transactions</v>
      </c>
      <c r="O142" t="s">
        <v>556</v>
      </c>
      <c r="P142" s="10">
        <f>D141</f>
        <v>0.0820969337289812</v>
      </c>
      <c r="Q142" s="13">
        <f>B141</f>
        <v>3033</v>
      </c>
      <c r="R142" s="7">
        <f>SQRT(P142*(1-P142)/Q142)</f>
        <v>0.004984546749486607</v>
      </c>
      <c r="S142" s="7">
        <f>$R$1/Q142</f>
        <v>0.001266549027893175</v>
      </c>
      <c r="T142">
        <f>(P142+S142/2)/(1+S142)</f>
        <v>0.08262555892159651</v>
      </c>
      <c r="U142">
        <f>$Q$1*SQRT((P142*(1-P142)+S142/4)/Q142)/(1+S142)</f>
        <v>0.009777631786149562</v>
      </c>
      <c r="V142">
        <f>T142-U142</f>
        <v>0.07284792713544695</v>
      </c>
      <c r="W142">
        <f>T142+U142</f>
        <v>0.09240319070774607</v>
      </c>
      <c r="Y142">
        <f t="shared" si="41"/>
        <v>310</v>
      </c>
    </row>
    <row r="143" spans="1:25" ht="12.75">
      <c r="A143" t="s">
        <v>141</v>
      </c>
      <c r="B143">
        <v>293</v>
      </c>
      <c r="C143">
        <v>11</v>
      </c>
      <c r="D143" s="6">
        <f t="shared" si="35"/>
        <v>0.03754266211604096</v>
      </c>
      <c r="E143" s="6">
        <v>1</v>
      </c>
      <c r="F143">
        <f t="shared" si="42"/>
        <v>0.0375</v>
      </c>
      <c r="G143" t="str">
        <f t="shared" si="43"/>
        <v>     S1B-072</v>
      </c>
      <c r="H143" s="15">
        <f t="shared" si="30"/>
        <v>0.0016316205293994464</v>
      </c>
      <c r="I143">
        <f t="shared" si="31"/>
        <v>0.09819332504790546</v>
      </c>
      <c r="J143">
        <f t="shared" si="44"/>
        <v>0.5785535829542225</v>
      </c>
      <c r="K143">
        <f t="shared" si="45"/>
        <v>0.3652194034964865</v>
      </c>
      <c r="L143">
        <f aca="true" t="shared" si="46" ref="L143:L151">B143*(D$141-D143)^2</f>
        <v>0.5816293538551784</v>
      </c>
      <c r="Q143" s="1"/>
      <c r="R143" s="7"/>
      <c r="S143" s="7"/>
      <c r="Y143">
        <f t="shared" si="41"/>
        <v>290</v>
      </c>
    </row>
    <row r="144" spans="1:25" ht="12.75">
      <c r="A144" t="s">
        <v>142</v>
      </c>
      <c r="B144">
        <v>287</v>
      </c>
      <c r="C144">
        <v>15</v>
      </c>
      <c r="D144" s="6">
        <f t="shared" si="35"/>
        <v>0.05226480836236934</v>
      </c>
      <c r="E144" s="6">
        <v>1</v>
      </c>
      <c r="F144">
        <f t="shared" si="42"/>
        <v>0.0525</v>
      </c>
      <c r="G144" t="str">
        <f t="shared" si="43"/>
        <v>     S1B-073</v>
      </c>
      <c r="H144" s="15">
        <f t="shared" si="30"/>
        <v>0.04386150043806823</v>
      </c>
      <c r="I144">
        <f t="shared" si="31"/>
        <v>0.0036874195687745187</v>
      </c>
      <c r="J144">
        <f t="shared" si="44"/>
        <v>0.25340134091855937</v>
      </c>
      <c r="K144">
        <f t="shared" si="45"/>
        <v>0.12159528304857213</v>
      </c>
      <c r="L144">
        <f t="shared" si="46"/>
        <v>0.25541728701621397</v>
      </c>
      <c r="R144" t="s">
        <v>551</v>
      </c>
      <c r="S144" t="s">
        <v>558</v>
      </c>
      <c r="Y144">
        <f t="shared" si="41"/>
        <v>290</v>
      </c>
    </row>
    <row r="145" spans="1:25" ht="12.75">
      <c r="A145" t="s">
        <v>143</v>
      </c>
      <c r="B145">
        <v>326</v>
      </c>
      <c r="C145">
        <v>42</v>
      </c>
      <c r="D145" s="6">
        <f t="shared" si="35"/>
        <v>0.12883435582822086</v>
      </c>
      <c r="E145" s="6">
        <v>1</v>
      </c>
      <c r="F145">
        <f t="shared" si="42"/>
        <v>0.12875</v>
      </c>
      <c r="G145" t="str">
        <f t="shared" si="43"/>
        <v>     S1B-074</v>
      </c>
      <c r="H145" s="15">
        <f t="shared" si="30"/>
        <v>2.5782952597625943</v>
      </c>
      <c r="I145">
        <f t="shared" si="31"/>
        <v>1.73654563427728</v>
      </c>
      <c r="J145">
        <f t="shared" si="44"/>
        <v>0.715709209825962</v>
      </c>
      <c r="K145">
        <f t="shared" si="45"/>
        <v>1.021829756682935</v>
      </c>
      <c r="L145">
        <f t="shared" si="46"/>
        <v>0.7121100395812936</v>
      </c>
      <c r="O145" t="s">
        <v>633</v>
      </c>
      <c r="P145">
        <f>P142</f>
        <v>0.0820969337289812</v>
      </c>
      <c r="Q145" s="11">
        <v>10</v>
      </c>
      <c r="R145" s="7">
        <f>SQRT(P145*(1-P145)/Q145)</f>
        <v>0.08680842539827599</v>
      </c>
      <c r="S145" s="7">
        <f>R145^2</f>
        <v>0.007535702720128048</v>
      </c>
      <c r="Y145">
        <f t="shared" si="41"/>
        <v>330</v>
      </c>
    </row>
    <row r="146" spans="1:25" ht="12.75">
      <c r="A146" t="s">
        <v>144</v>
      </c>
      <c r="B146">
        <v>313</v>
      </c>
      <c r="C146">
        <v>22</v>
      </c>
      <c r="D146" s="6">
        <f t="shared" si="35"/>
        <v>0.07028753993610223</v>
      </c>
      <c r="E146" s="6">
        <v>1</v>
      </c>
      <c r="F146">
        <f t="shared" si="42"/>
        <v>0.07</v>
      </c>
      <c r="G146" t="str">
        <f t="shared" si="43"/>
        <v>     S1B-075</v>
      </c>
      <c r="H146" s="15">
        <f t="shared" si="30"/>
        <v>0.2889781153632861</v>
      </c>
      <c r="I146">
        <f t="shared" si="31"/>
        <v>0.06524938800791433</v>
      </c>
      <c r="J146">
        <f t="shared" si="44"/>
        <v>0.04278383733188567</v>
      </c>
      <c r="K146">
        <f t="shared" si="45"/>
        <v>0.0020523710625019983</v>
      </c>
      <c r="L146">
        <f t="shared" si="46"/>
        <v>0.043651537689405266</v>
      </c>
      <c r="O146" t="s">
        <v>632</v>
      </c>
      <c r="R146" s="7">
        <f>SQRT(S146)</f>
        <v>0.02939467787153024</v>
      </c>
      <c r="S146" s="12">
        <f>Q145/(Q145-1)*SUM(L142:L151)/Q142</f>
        <v>0.0008640470871710297</v>
      </c>
      <c r="Y146">
        <f t="shared" si="41"/>
        <v>310</v>
      </c>
    </row>
    <row r="147" spans="1:25" ht="12.75">
      <c r="A147" t="s">
        <v>145</v>
      </c>
      <c r="B147">
        <v>269</v>
      </c>
      <c r="C147">
        <v>19</v>
      </c>
      <c r="D147" s="6">
        <f t="shared" si="35"/>
        <v>0.07063197026022305</v>
      </c>
      <c r="E147" s="6">
        <v>1</v>
      </c>
      <c r="F147">
        <f t="shared" si="42"/>
        <v>0.07125</v>
      </c>
      <c r="G147" t="str">
        <f t="shared" si="43"/>
        <v>     S1B-076</v>
      </c>
      <c r="H147" s="15">
        <f t="shared" si="30"/>
        <v>0.2540173669167031</v>
      </c>
      <c r="I147">
        <f t="shared" si="31"/>
        <v>0.0587843298291752</v>
      </c>
      <c r="J147">
        <f t="shared" si="44"/>
        <v>0.034634944666882064</v>
      </c>
      <c r="K147">
        <f t="shared" si="45"/>
        <v>0.0013212674020541748</v>
      </c>
      <c r="L147">
        <f t="shared" si="46"/>
        <v>0.03535880919444896</v>
      </c>
      <c r="Q147" s="9">
        <f>(Q142-Q145)*S147+Q145</f>
        <v>26374.800785952913</v>
      </c>
      <c r="R147" s="7"/>
      <c r="S147">
        <f>S145/S146</f>
        <v>8.721402840209366</v>
      </c>
      <c r="T147" t="s">
        <v>623</v>
      </c>
      <c r="Y147">
        <f t="shared" si="41"/>
        <v>270</v>
      </c>
    </row>
    <row r="148" spans="1:25" ht="12.75">
      <c r="A148" t="s">
        <v>146</v>
      </c>
      <c r="B148">
        <v>277</v>
      </c>
      <c r="C148">
        <v>20</v>
      </c>
      <c r="D148" s="6">
        <f t="shared" si="35"/>
        <v>0.07220216606498195</v>
      </c>
      <c r="E148" s="6">
        <v>1</v>
      </c>
      <c r="F148">
        <f t="shared" si="42"/>
        <v>0.0725</v>
      </c>
      <c r="G148" t="str">
        <f t="shared" si="43"/>
        <v>     S1B-077</v>
      </c>
      <c r="H148" s="15">
        <f t="shared" si="30"/>
        <v>0.28898597666004905</v>
      </c>
      <c r="I148">
        <f t="shared" si="31"/>
        <v>0.07407483679966513</v>
      </c>
      <c r="J148">
        <f t="shared" si="44"/>
        <v>0.026477302046379308</v>
      </c>
      <c r="K148">
        <f t="shared" si="45"/>
        <v>0.00011561678970529807</v>
      </c>
      <c r="L148">
        <f t="shared" si="46"/>
        <v>0.027120080313493514</v>
      </c>
      <c r="O148" t="s">
        <v>561</v>
      </c>
      <c r="P148">
        <f>P145</f>
        <v>0.0820969337289812</v>
      </c>
      <c r="Q148" s="9">
        <f>Q147</f>
        <v>26374.800785952913</v>
      </c>
      <c r="R148" s="7">
        <f>SQRT(P148*(1-P148)/Q148)</f>
        <v>0.0016903135959383784</v>
      </c>
      <c r="S148" s="7">
        <f>$R$1/Q148</f>
        <v>0.00014564823570708952</v>
      </c>
      <c r="T148">
        <f>(P148+S148/2)/(1+S148)</f>
        <v>0.08215779170942268</v>
      </c>
      <c r="U148">
        <f>$Q$1*SQRT((P148*(1-P148)+S148/4)/Q148)/(1+S148)</f>
        <v>0.0033132647656309022</v>
      </c>
      <c r="V148">
        <f>T148-U148</f>
        <v>0.07884452694379178</v>
      </c>
      <c r="W148">
        <f>T148+U148</f>
        <v>0.08547105647505358</v>
      </c>
      <c r="Y148">
        <f t="shared" si="41"/>
        <v>280</v>
      </c>
    </row>
    <row r="149" spans="1:25" ht="12.75">
      <c r="A149" t="s">
        <v>147</v>
      </c>
      <c r="B149">
        <v>329</v>
      </c>
      <c r="C149">
        <v>22</v>
      </c>
      <c r="D149" s="6">
        <f t="shared" si="35"/>
        <v>0.0668693009118541</v>
      </c>
      <c r="E149" s="6">
        <v>1</v>
      </c>
      <c r="F149">
        <f t="shared" si="42"/>
        <v>0.06625</v>
      </c>
      <c r="G149" t="str">
        <f t="shared" si="43"/>
        <v>     S1B-078</v>
      </c>
      <c r="H149" s="15">
        <f t="shared" si="30"/>
        <v>0.23925216453601678</v>
      </c>
      <c r="I149">
        <f t="shared" si="31"/>
        <v>0.03995433162122432</v>
      </c>
      <c r="J149">
        <f t="shared" si="44"/>
        <v>0.07511140755258985</v>
      </c>
      <c r="K149">
        <f t="shared" si="45"/>
        <v>0.011760929259992198</v>
      </c>
      <c r="L149">
        <f t="shared" si="46"/>
        <v>0.07628878359915807</v>
      </c>
      <c r="Y149">
        <f t="shared" si="41"/>
        <v>330</v>
      </c>
    </row>
    <row r="150" spans="1:25" ht="12.75">
      <c r="A150" t="s">
        <v>148</v>
      </c>
      <c r="B150">
        <v>313</v>
      </c>
      <c r="C150">
        <v>35</v>
      </c>
      <c r="D150" s="6">
        <f t="shared" si="35"/>
        <v>0.11182108626198083</v>
      </c>
      <c r="E150" s="6">
        <v>1</v>
      </c>
      <c r="F150">
        <f t="shared" si="42"/>
        <v>0.11125</v>
      </c>
      <c r="G150" t="str">
        <f t="shared" si="43"/>
        <v>     S1B-079</v>
      </c>
      <c r="H150" s="15">
        <f t="shared" si="30"/>
        <v>1.6189261598914169</v>
      </c>
      <c r="I150">
        <f t="shared" si="31"/>
        <v>0.980581282625152</v>
      </c>
      <c r="J150">
        <f t="shared" si="44"/>
        <v>0.27874271431815506</v>
      </c>
      <c r="K150">
        <f t="shared" si="45"/>
        <v>0.4754107223056631</v>
      </c>
      <c r="L150">
        <f t="shared" si="46"/>
        <v>0.27654340131097366</v>
      </c>
      <c r="Y150">
        <f t="shared" si="41"/>
        <v>310</v>
      </c>
    </row>
    <row r="151" spans="1:25" ht="12.75">
      <c r="A151" t="s">
        <v>149</v>
      </c>
      <c r="B151">
        <v>312</v>
      </c>
      <c r="C151">
        <v>36</v>
      </c>
      <c r="D151" s="6">
        <f t="shared" si="35"/>
        <v>0.11538461538461539</v>
      </c>
      <c r="E151" s="6">
        <v>1</v>
      </c>
      <c r="F151">
        <f t="shared" si="42"/>
        <v>0.115</v>
      </c>
      <c r="G151" t="str">
        <f t="shared" si="43"/>
        <v>     S1B-080</v>
      </c>
      <c r="H151" s="15">
        <f t="shared" si="30"/>
        <v>1.7776371573714553</v>
      </c>
      <c r="I151">
        <f t="shared" si="31"/>
        <v>1.1058717992095086</v>
      </c>
      <c r="J151">
        <f t="shared" si="44"/>
        <v>0.34817235384485945</v>
      </c>
      <c r="K151">
        <f t="shared" si="45"/>
        <v>0.5645155481035793</v>
      </c>
      <c r="L151">
        <f t="shared" si="46"/>
        <v>0.34571776200213555</v>
      </c>
      <c r="Y151">
        <f t="shared" si="41"/>
        <v>310</v>
      </c>
    </row>
    <row r="152" spans="1:25" ht="12.75">
      <c r="A152" t="s">
        <v>150</v>
      </c>
      <c r="B152" s="1">
        <v>6105</v>
      </c>
      <c r="C152">
        <v>543</v>
      </c>
      <c r="D152" s="5">
        <f t="shared" si="35"/>
        <v>0.08894348894348894</v>
      </c>
      <c r="E152" s="5">
        <v>1</v>
      </c>
      <c r="L152" t="str">
        <f>$A152</f>
        <v>    classroom lessons</v>
      </c>
      <c r="P152" t="s">
        <v>550</v>
      </c>
      <c r="Q152" t="s">
        <v>549</v>
      </c>
      <c r="R152" t="s">
        <v>551</v>
      </c>
      <c r="S152" s="22" t="s">
        <v>644</v>
      </c>
      <c r="T152" t="s">
        <v>552</v>
      </c>
      <c r="U152" t="s">
        <v>553</v>
      </c>
      <c r="V152" t="s">
        <v>554</v>
      </c>
      <c r="W152" t="s">
        <v>555</v>
      </c>
      <c r="Y152">
        <f t="shared" si="41"/>
        <v>6110</v>
      </c>
    </row>
    <row r="153" spans="1:25" ht="12.75">
      <c r="A153" t="s">
        <v>151</v>
      </c>
      <c r="B153">
        <v>296</v>
      </c>
      <c r="C153">
        <v>5</v>
      </c>
      <c r="D153" s="6">
        <f t="shared" si="35"/>
        <v>0.016891891891891893</v>
      </c>
      <c r="E153" s="6">
        <v>1</v>
      </c>
      <c r="F153">
        <f aca="true" t="shared" si="47" ref="F153:F170">ROUND(D153*$F$5,2)/$F$5</f>
        <v>0.0175</v>
      </c>
      <c r="G153" t="str">
        <f aca="true" t="shared" si="48" ref="G153:G172">A153</f>
        <v>     S1B-001</v>
      </c>
      <c r="H153" s="15">
        <f t="shared" si="30"/>
        <v>0.15672799969821843</v>
      </c>
      <c r="I153">
        <f t="shared" si="31"/>
        <v>0.44923179688320686</v>
      </c>
      <c r="J153">
        <f aca="true" t="shared" si="49" ref="J153:J172">B153*(D$4-D153)^2</f>
        <v>1.25395307464655</v>
      </c>
      <c r="K153">
        <f aca="true" t="shared" si="50" ref="K153:K172">B153*(D$108-D153)^2</f>
        <v>0.9268088423158954</v>
      </c>
      <c r="L153">
        <f>B153*(D$152-D153)^2</f>
        <v>1.53666406075497</v>
      </c>
      <c r="N153" s="2" t="s">
        <v>615</v>
      </c>
      <c r="O153" t="s">
        <v>556</v>
      </c>
      <c r="P153" s="10">
        <f>D152</f>
        <v>0.08894348894348894</v>
      </c>
      <c r="Q153" s="13">
        <f>B152</f>
        <v>6105</v>
      </c>
      <c r="R153" s="7">
        <f>SQRT(P153*(1-P153)/Q153)</f>
        <v>0.0036432326439524046</v>
      </c>
      <c r="S153" s="7">
        <f>$R$1/Q153</f>
        <v>0.0006292290256511056</v>
      </c>
      <c r="T153">
        <f>(P153+S153/2)/(1+S153)</f>
        <v>0.08920197498450884</v>
      </c>
      <c r="U153">
        <f>$Q$1*SQRT((P153*(1-P153)+S153/4)/Q153)/(1+S153)</f>
        <v>0.0071430232548561</v>
      </c>
      <c r="V153">
        <f>T153-U153</f>
        <v>0.08205895172965275</v>
      </c>
      <c r="W153">
        <f>T153+U153</f>
        <v>0.09634499823936493</v>
      </c>
      <c r="Y153">
        <f t="shared" si="41"/>
        <v>300</v>
      </c>
    </row>
    <row r="154" spans="1:25" ht="12.75">
      <c r="A154" t="s">
        <v>152</v>
      </c>
      <c r="B154">
        <v>306</v>
      </c>
      <c r="C154">
        <v>28</v>
      </c>
      <c r="D154" s="6">
        <f t="shared" si="35"/>
        <v>0.0915032679738562</v>
      </c>
      <c r="E154" s="6">
        <v>1</v>
      </c>
      <c r="F154">
        <f t="shared" si="47"/>
        <v>0.09125</v>
      </c>
      <c r="G154" t="str">
        <f t="shared" si="48"/>
        <v>     S1B-002</v>
      </c>
      <c r="H154" s="15">
        <f t="shared" si="30"/>
        <v>0.8147687101246531</v>
      </c>
      <c r="I154">
        <f t="shared" si="31"/>
        <v>0.3889901664926542</v>
      </c>
      <c r="J154">
        <f t="shared" si="49"/>
        <v>0.027757939307751434</v>
      </c>
      <c r="K154">
        <f t="shared" si="50"/>
        <v>0.10649127891708927</v>
      </c>
      <c r="L154">
        <f aca="true" t="shared" si="51" ref="L154:L172">B154*(D$152-D154)^2</f>
        <v>0.0020050554173982366</v>
      </c>
      <c r="Q154" s="1"/>
      <c r="R154" s="7"/>
      <c r="S154" s="7"/>
      <c r="Y154">
        <f t="shared" si="41"/>
        <v>310</v>
      </c>
    </row>
    <row r="155" spans="1:25" ht="12.75">
      <c r="A155" t="s">
        <v>153</v>
      </c>
      <c r="B155">
        <v>368</v>
      </c>
      <c r="C155">
        <v>24</v>
      </c>
      <c r="D155" s="6">
        <f t="shared" si="35"/>
        <v>0.06521739130434782</v>
      </c>
      <c r="E155" s="6">
        <v>1</v>
      </c>
      <c r="F155">
        <f t="shared" si="47"/>
        <v>0.065</v>
      </c>
      <c r="G155" t="str">
        <f t="shared" si="48"/>
        <v>     S1B-003</v>
      </c>
      <c r="H155" s="15">
        <f t="shared" si="30"/>
        <v>0.23583113738311184</v>
      </c>
      <c r="I155">
        <f t="shared" si="31"/>
        <v>0.03229650968094006</v>
      </c>
      <c r="J155">
        <f t="shared" si="49"/>
        <v>0.10338981217844911</v>
      </c>
      <c r="K155">
        <f t="shared" si="50"/>
        <v>0.021428488118789186</v>
      </c>
      <c r="L155">
        <f t="shared" si="51"/>
        <v>0.2071573969789972</v>
      </c>
      <c r="R155" t="s">
        <v>551</v>
      </c>
      <c r="S155" t="s">
        <v>558</v>
      </c>
      <c r="Y155">
        <f t="shared" si="41"/>
        <v>370</v>
      </c>
    </row>
    <row r="156" spans="1:25" ht="12.75">
      <c r="A156" t="s">
        <v>154</v>
      </c>
      <c r="B156">
        <v>238</v>
      </c>
      <c r="C156">
        <v>32</v>
      </c>
      <c r="D156" s="6">
        <f t="shared" si="35"/>
        <v>0.13445378151260504</v>
      </c>
      <c r="E156" s="6">
        <v>1</v>
      </c>
      <c r="F156">
        <f t="shared" si="47"/>
        <v>0.135</v>
      </c>
      <c r="G156" t="str">
        <f t="shared" si="48"/>
        <v>     S1B-004</v>
      </c>
      <c r="H156" s="15">
        <f t="shared" si="30"/>
        <v>2.1277084356481346</v>
      </c>
      <c r="I156">
        <f t="shared" si="31"/>
        <v>1.4705243906710912</v>
      </c>
      <c r="J156">
        <f t="shared" si="49"/>
        <v>0.655358148826004</v>
      </c>
      <c r="K156">
        <f t="shared" si="50"/>
        <v>0.903268281613045</v>
      </c>
      <c r="L156">
        <f t="shared" si="51"/>
        <v>0.49294244167491735</v>
      </c>
      <c r="O156" t="s">
        <v>633</v>
      </c>
      <c r="P156">
        <f>P153</f>
        <v>0.08894348894348894</v>
      </c>
      <c r="Q156" s="11">
        <v>20</v>
      </c>
      <c r="R156" s="7">
        <f>SQRT(P156*(1-P156)/Q156)</f>
        <v>0.06365239379553939</v>
      </c>
      <c r="S156" s="7">
        <f>R156^2</f>
        <v>0.004051627235902421</v>
      </c>
      <c r="Y156">
        <f t="shared" si="41"/>
        <v>240</v>
      </c>
    </row>
    <row r="157" spans="1:25" ht="12.75">
      <c r="A157" t="s">
        <v>155</v>
      </c>
      <c r="B157">
        <v>312</v>
      </c>
      <c r="C157">
        <v>27</v>
      </c>
      <c r="D157" s="6">
        <f t="shared" si="35"/>
        <v>0.08653846153846154</v>
      </c>
      <c r="E157" s="6">
        <v>1</v>
      </c>
      <c r="F157">
        <f t="shared" si="47"/>
        <v>0.08625</v>
      </c>
      <c r="G157" t="str">
        <f t="shared" si="48"/>
        <v>     S1B-005</v>
      </c>
      <c r="H157" s="15">
        <f t="shared" si="30"/>
        <v>0.678573839250112</v>
      </c>
      <c r="I157">
        <f t="shared" si="31"/>
        <v>0.2938504310264759</v>
      </c>
      <c r="J157">
        <f t="shared" si="49"/>
        <v>0.006486151714035719</v>
      </c>
      <c r="K157">
        <f t="shared" si="50"/>
        <v>0.058475863794907434</v>
      </c>
      <c r="L157">
        <f t="shared" si="51"/>
        <v>0.0018046569275070496</v>
      </c>
      <c r="O157" t="s">
        <v>632</v>
      </c>
      <c r="R157" s="7">
        <f>SQRT(S157)</f>
        <v>0.052986092051047096</v>
      </c>
      <c r="S157" s="12">
        <f>Q156/(Q156-1)*SUM(L153:L172)/Q153</f>
        <v>0.0028075259508420366</v>
      </c>
      <c r="Y157">
        <f t="shared" si="41"/>
        <v>310</v>
      </c>
    </row>
    <row r="158" spans="1:25" ht="12.75">
      <c r="A158" t="s">
        <v>156</v>
      </c>
      <c r="B158">
        <v>261</v>
      </c>
      <c r="C158">
        <v>50</v>
      </c>
      <c r="D158" s="6">
        <f t="shared" si="35"/>
        <v>0.19157088122605365</v>
      </c>
      <c r="E158" s="6">
        <v>1</v>
      </c>
      <c r="F158">
        <f t="shared" si="47"/>
        <v>0.19125</v>
      </c>
      <c r="G158" t="str">
        <f t="shared" si="48"/>
        <v>     S1B-006</v>
      </c>
      <c r="H158" s="15">
        <f t="shared" si="30"/>
        <v>6.003863495002405</v>
      </c>
      <c r="I158">
        <f t="shared" si="31"/>
        <v>4.807714960907073</v>
      </c>
      <c r="J158">
        <f t="shared" si="49"/>
        <v>3.1347109127056973</v>
      </c>
      <c r="K158">
        <f t="shared" si="50"/>
        <v>3.678813180065064</v>
      </c>
      <c r="L158">
        <f t="shared" si="51"/>
        <v>2.748951609793769</v>
      </c>
      <c r="Q158" s="9">
        <f>(Q153-Q156)*S158+Q156</f>
        <v>8801.451057673012</v>
      </c>
      <c r="R158" s="7"/>
      <c r="S158">
        <f>S156/S157</f>
        <v>1.4431308229536586</v>
      </c>
      <c r="T158" t="s">
        <v>623</v>
      </c>
      <c r="Y158">
        <f t="shared" si="41"/>
        <v>260</v>
      </c>
    </row>
    <row r="159" spans="1:25" ht="12.75">
      <c r="A159" t="s">
        <v>157</v>
      </c>
      <c r="B159">
        <v>273</v>
      </c>
      <c r="C159">
        <v>42</v>
      </c>
      <c r="D159" s="6">
        <f t="shared" si="35"/>
        <v>0.15384615384615385</v>
      </c>
      <c r="E159" s="6">
        <v>1</v>
      </c>
      <c r="F159">
        <f t="shared" si="47"/>
        <v>0.15375</v>
      </c>
      <c r="G159" t="str">
        <f t="shared" si="48"/>
        <v>     S1B-007</v>
      </c>
      <c r="H159" s="15">
        <f t="shared" si="30"/>
        <v>3.544403819739027</v>
      </c>
      <c r="I159">
        <f t="shared" si="31"/>
        <v>2.6217268564192935</v>
      </c>
      <c r="J159">
        <f t="shared" si="49"/>
        <v>1.4100154813309824</v>
      </c>
      <c r="K159">
        <f t="shared" si="50"/>
        <v>1.7910615055148518</v>
      </c>
      <c r="L159">
        <f t="shared" si="51"/>
        <v>1.1499731638306583</v>
      </c>
      <c r="O159" t="s">
        <v>561</v>
      </c>
      <c r="P159">
        <f>P156</f>
        <v>0.08894348894348894</v>
      </c>
      <c r="Q159" s="9">
        <f>Q158</f>
        <v>8801.451057673012</v>
      </c>
      <c r="R159" s="7">
        <f>SQRT(P159*(1-P159)/Q159)</f>
        <v>0.003034258656429482</v>
      </c>
      <c r="S159" s="7">
        <f>$R$1/Q159</f>
        <v>0.0004364556680970316</v>
      </c>
      <c r="T159">
        <f>(P159+S159/2)/(1+S159)</f>
        <v>0.08912281861819475</v>
      </c>
      <c r="U159">
        <f>$Q$1*SQRT((P159*(1-P159)+S159/4)/Q159)/(1+S159)</f>
        <v>0.005948431989347283</v>
      </c>
      <c r="V159">
        <f>T159-U159</f>
        <v>0.08317438662884746</v>
      </c>
      <c r="W159">
        <f>T159+U159</f>
        <v>0.09507125060754204</v>
      </c>
      <c r="Y159">
        <f t="shared" si="41"/>
        <v>270</v>
      </c>
    </row>
    <row r="160" spans="1:25" ht="12.75">
      <c r="A160" t="s">
        <v>158</v>
      </c>
      <c r="B160">
        <v>355</v>
      </c>
      <c r="C160">
        <v>27</v>
      </c>
      <c r="D160" s="6">
        <f t="shared" si="35"/>
        <v>0.07605633802816901</v>
      </c>
      <c r="E160" s="6">
        <v>1</v>
      </c>
      <c r="F160">
        <f t="shared" si="47"/>
        <v>0.07625</v>
      </c>
      <c r="G160" t="str">
        <f t="shared" si="48"/>
        <v>     S1B-008</v>
      </c>
      <c r="H160" s="15">
        <f t="shared" si="30"/>
        <v>0.4640213939325985</v>
      </c>
      <c r="I160">
        <f t="shared" si="31"/>
        <v>0.14495601451801918</v>
      </c>
      <c r="J160">
        <f t="shared" si="49"/>
        <v>0.012452544212950901</v>
      </c>
      <c r="K160">
        <f t="shared" si="50"/>
        <v>0.0036536614814350306</v>
      </c>
      <c r="L160">
        <f t="shared" si="51"/>
        <v>0.05895792384355212</v>
      </c>
      <c r="Y160">
        <f t="shared" si="41"/>
        <v>360</v>
      </c>
    </row>
    <row r="161" spans="1:25" ht="12.75">
      <c r="A161" t="s">
        <v>159</v>
      </c>
      <c r="B161">
        <v>315</v>
      </c>
      <c r="C161">
        <v>47</v>
      </c>
      <c r="D161" s="6">
        <f t="shared" si="35"/>
        <v>0.1492063492063492</v>
      </c>
      <c r="E161" s="6">
        <v>1</v>
      </c>
      <c r="F161">
        <f t="shared" si="47"/>
        <v>0.14875</v>
      </c>
      <c r="G161" t="str">
        <f t="shared" si="48"/>
        <v>     S1B-009</v>
      </c>
      <c r="H161" s="15">
        <f t="shared" si="30"/>
        <v>3.7634118013019755</v>
      </c>
      <c r="I161">
        <f t="shared" si="31"/>
        <v>2.745398185923035</v>
      </c>
      <c r="J161">
        <f t="shared" si="49"/>
        <v>1.423648891205684</v>
      </c>
      <c r="K161">
        <f t="shared" si="50"/>
        <v>1.8366274989274214</v>
      </c>
      <c r="L161">
        <f t="shared" si="51"/>
        <v>1.143957883024222</v>
      </c>
      <c r="Y161">
        <f t="shared" si="41"/>
        <v>320</v>
      </c>
    </row>
    <row r="162" spans="1:25" ht="12.75">
      <c r="A162" t="s">
        <v>160</v>
      </c>
      <c r="B162">
        <v>337</v>
      </c>
      <c r="C162">
        <v>18</v>
      </c>
      <c r="D162" s="6">
        <f t="shared" si="35"/>
        <v>0.05341246290801187</v>
      </c>
      <c r="E162" s="6">
        <v>1</v>
      </c>
      <c r="F162">
        <f t="shared" si="47"/>
        <v>0.05375</v>
      </c>
      <c r="G162" t="str">
        <f t="shared" si="48"/>
        <v>     S1B-010</v>
      </c>
      <c r="H162" s="15">
        <f t="shared" si="30"/>
        <v>0.06150925253313472</v>
      </c>
      <c r="I162">
        <f t="shared" si="31"/>
        <v>0.0020010668112143653</v>
      </c>
      <c r="J162">
        <f t="shared" si="49"/>
        <v>0.2750073076250364</v>
      </c>
      <c r="K162">
        <f t="shared" si="50"/>
        <v>0.1273013312417882</v>
      </c>
      <c r="L162">
        <f t="shared" si="51"/>
        <v>0.4254469343520736</v>
      </c>
      <c r="Y162">
        <f t="shared" si="41"/>
        <v>340</v>
      </c>
    </row>
    <row r="163" spans="1:25" ht="12.75">
      <c r="A163" t="s">
        <v>161</v>
      </c>
      <c r="B163">
        <v>243</v>
      </c>
      <c r="C163">
        <v>17</v>
      </c>
      <c r="D163" s="6">
        <f t="shared" si="35"/>
        <v>0.06995884773662552</v>
      </c>
      <c r="E163" s="6">
        <v>1</v>
      </c>
      <c r="F163">
        <f t="shared" si="47"/>
        <v>0.07</v>
      </c>
      <c r="G163" t="str">
        <f t="shared" si="48"/>
        <v>     S1B-011</v>
      </c>
      <c r="H163" s="15">
        <f t="shared" si="30"/>
        <v>0.21952282940284054</v>
      </c>
      <c r="I163">
        <f t="shared" si="31"/>
        <v>0.04837668883566257</v>
      </c>
      <c r="J163">
        <f t="shared" si="49"/>
        <v>0.03510946122573372</v>
      </c>
      <c r="K163">
        <f t="shared" si="50"/>
        <v>0.002028682459106719</v>
      </c>
      <c r="L163">
        <f t="shared" si="51"/>
        <v>0.08758123422606084</v>
      </c>
      <c r="Y163">
        <f t="shared" si="41"/>
        <v>240</v>
      </c>
    </row>
    <row r="164" spans="1:25" ht="12.75">
      <c r="A164" t="s">
        <v>162</v>
      </c>
      <c r="B164">
        <v>315</v>
      </c>
      <c r="C164">
        <v>8</v>
      </c>
      <c r="D164" s="6">
        <f t="shared" si="35"/>
        <v>0.025396825396825397</v>
      </c>
      <c r="E164" s="6">
        <v>1</v>
      </c>
      <c r="F164">
        <f t="shared" si="47"/>
        <v>0.025</v>
      </c>
      <c r="G164" t="str">
        <f t="shared" si="48"/>
        <v>     S1B-012</v>
      </c>
      <c r="H164" s="15">
        <f t="shared" si="30"/>
        <v>0.06628027991901263</v>
      </c>
      <c r="I164">
        <f t="shared" si="31"/>
        <v>0.29211511427275205</v>
      </c>
      <c r="J164">
        <f t="shared" si="49"/>
        <v>1.0084848724483058</v>
      </c>
      <c r="K164">
        <f t="shared" si="50"/>
        <v>0.7092650573993678</v>
      </c>
      <c r="L164">
        <f t="shared" si="51"/>
        <v>1.2720262110925504</v>
      </c>
      <c r="Y164">
        <f t="shared" si="41"/>
        <v>320</v>
      </c>
    </row>
    <row r="165" spans="1:25" ht="12.75">
      <c r="A165" t="s">
        <v>163</v>
      </c>
      <c r="B165">
        <v>367</v>
      </c>
      <c r="C165">
        <v>35</v>
      </c>
      <c r="D165" s="6">
        <f t="shared" si="35"/>
        <v>0.09536784741144415</v>
      </c>
      <c r="E165" s="6">
        <v>1</v>
      </c>
      <c r="F165">
        <f t="shared" si="47"/>
        <v>0.095</v>
      </c>
      <c r="G165" t="str">
        <f t="shared" si="48"/>
        <v>     S1B-013</v>
      </c>
      <c r="H165" s="15">
        <f t="shared" si="30"/>
        <v>1.1290419636310234</v>
      </c>
      <c r="I165">
        <f t="shared" si="31"/>
        <v>0.5731513551017134</v>
      </c>
      <c r="J165">
        <f t="shared" si="49"/>
        <v>0.06578915159467155</v>
      </c>
      <c r="K165">
        <f t="shared" si="50"/>
        <v>0.18611799400383244</v>
      </c>
      <c r="L165">
        <f t="shared" si="51"/>
        <v>0.015146964092997116</v>
      </c>
      <c r="Y165">
        <f t="shared" si="41"/>
        <v>370</v>
      </c>
    </row>
    <row r="166" spans="1:25" ht="12.75">
      <c r="A166" t="s">
        <v>164</v>
      </c>
      <c r="B166">
        <v>267</v>
      </c>
      <c r="C166">
        <v>31</v>
      </c>
      <c r="D166" s="6">
        <f t="shared" si="35"/>
        <v>0.11610486891385768</v>
      </c>
      <c r="E166" s="6">
        <v>1</v>
      </c>
      <c r="F166">
        <f t="shared" si="47"/>
        <v>0.11625</v>
      </c>
      <c r="G166" t="str">
        <f t="shared" si="48"/>
        <v>     S1B-014</v>
      </c>
      <c r="H166" s="15">
        <f t="shared" si="30"/>
        <v>1.5504172892569805</v>
      </c>
      <c r="I166">
        <f t="shared" si="31"/>
        <v>0.9694077904466328</v>
      </c>
      <c r="J166">
        <f t="shared" si="49"/>
        <v>0.31094202222213696</v>
      </c>
      <c r="K166">
        <f t="shared" si="50"/>
        <v>0.49959369769734163</v>
      </c>
      <c r="L166">
        <f t="shared" si="51"/>
        <v>0.1969767300258978</v>
      </c>
      <c r="Y166">
        <f t="shared" si="41"/>
        <v>270</v>
      </c>
    </row>
    <row r="167" spans="1:25" ht="12.75">
      <c r="A167" t="s">
        <v>165</v>
      </c>
      <c r="B167">
        <v>308</v>
      </c>
      <c r="C167">
        <v>30</v>
      </c>
      <c r="D167" s="6">
        <f t="shared" si="35"/>
        <v>0.09740259740259741</v>
      </c>
      <c r="E167" s="6">
        <v>1</v>
      </c>
      <c r="F167">
        <f t="shared" si="47"/>
        <v>0.0975</v>
      </c>
      <c r="G167" t="str">
        <f t="shared" si="48"/>
        <v>     S1B-015</v>
      </c>
      <c r="H167" s="15">
        <f t="shared" si="30"/>
        <v>1.0183296814675755</v>
      </c>
      <c r="I167">
        <f t="shared" si="31"/>
        <v>0.5318178996543577</v>
      </c>
      <c r="J167">
        <f t="shared" si="49"/>
        <v>0.0732695750059993</v>
      </c>
      <c r="K167">
        <f t="shared" si="50"/>
        <v>0.18569853415195725</v>
      </c>
      <c r="L167">
        <f t="shared" si="51"/>
        <v>0.022039406904271808</v>
      </c>
      <c r="Y167">
        <f t="shared" si="41"/>
        <v>310</v>
      </c>
    </row>
    <row r="168" spans="1:25" ht="12.75">
      <c r="A168" t="s">
        <v>166</v>
      </c>
      <c r="B168">
        <v>349</v>
      </c>
      <c r="C168">
        <v>24</v>
      </c>
      <c r="D168" s="6">
        <f t="shared" si="35"/>
        <v>0.06876790830945559</v>
      </c>
      <c r="E168" s="6">
        <v>1</v>
      </c>
      <c r="F168">
        <f t="shared" si="47"/>
        <v>0.06875</v>
      </c>
      <c r="G168" t="str">
        <f t="shared" si="48"/>
        <v>     S1B-016</v>
      </c>
      <c r="H168" s="15">
        <f t="shared" si="30"/>
        <v>0.290791617604598</v>
      </c>
      <c r="I168">
        <f t="shared" si="31"/>
        <v>0.058245302754238254</v>
      </c>
      <c r="J168">
        <f t="shared" si="49"/>
        <v>0.06091173615546667</v>
      </c>
      <c r="K168">
        <f t="shared" si="50"/>
        <v>0.005810488873373369</v>
      </c>
      <c r="L168">
        <f t="shared" si="51"/>
        <v>0.14206186481821317</v>
      </c>
      <c r="Y168">
        <f t="shared" si="41"/>
        <v>350</v>
      </c>
    </row>
    <row r="169" spans="1:25" ht="12.75">
      <c r="A169" t="s">
        <v>167</v>
      </c>
      <c r="B169">
        <v>266</v>
      </c>
      <c r="C169">
        <v>14</v>
      </c>
      <c r="D169" s="6">
        <f t="shared" si="35"/>
        <v>0.05263157894736842</v>
      </c>
      <c r="E169" s="6">
        <v>1</v>
      </c>
      <c r="F169">
        <f t="shared" si="47"/>
        <v>0.0525</v>
      </c>
      <c r="G169" t="str">
        <f t="shared" si="48"/>
        <v>     S1B-017</v>
      </c>
      <c r="H169" s="15">
        <f t="shared" si="30"/>
        <v>0.04310006936646203</v>
      </c>
      <c r="I169">
        <f t="shared" si="31"/>
        <v>0.0027539895370536794</v>
      </c>
      <c r="J169">
        <f t="shared" si="49"/>
        <v>0.2290976763593236</v>
      </c>
      <c r="K169">
        <f t="shared" si="50"/>
        <v>0.10871757375004379</v>
      </c>
      <c r="L169">
        <f t="shared" si="51"/>
        <v>0.3507355788126511</v>
      </c>
      <c r="Y169">
        <f t="shared" si="41"/>
        <v>270</v>
      </c>
    </row>
    <row r="170" spans="1:25" ht="12.75">
      <c r="A170" t="s">
        <v>168</v>
      </c>
      <c r="B170">
        <v>361</v>
      </c>
      <c r="C170">
        <v>14</v>
      </c>
      <c r="D170" s="6">
        <f t="shared" si="35"/>
        <v>0.038781163434903045</v>
      </c>
      <c r="E170" s="6">
        <v>1</v>
      </c>
      <c r="F170">
        <f t="shared" si="47"/>
        <v>0.03875</v>
      </c>
      <c r="G170" t="str">
        <f t="shared" si="48"/>
        <v>     S1B-018</v>
      </c>
      <c r="H170" s="15">
        <f t="shared" si="30"/>
        <v>0.000453891697447877</v>
      </c>
      <c r="I170">
        <f t="shared" si="31"/>
        <v>0.10516624760897895</v>
      </c>
      <c r="J170">
        <f t="shared" si="49"/>
        <v>0.6736442799126517</v>
      </c>
      <c r="K170">
        <f t="shared" si="50"/>
        <v>0.41896379341553897</v>
      </c>
      <c r="L170">
        <f t="shared" si="51"/>
        <v>0.9083694630549872</v>
      </c>
      <c r="Y170">
        <f t="shared" si="41"/>
        <v>360</v>
      </c>
    </row>
    <row r="171" spans="1:25" ht="12.75">
      <c r="A171" t="s">
        <v>169</v>
      </c>
      <c r="B171">
        <v>294</v>
      </c>
      <c r="C171">
        <v>10</v>
      </c>
      <c r="D171" s="6">
        <f t="shared" si="35"/>
        <v>0.034013605442176874</v>
      </c>
      <c r="E171" s="6">
        <v>1</v>
      </c>
      <c r="F171">
        <f aca="true" t="shared" si="52" ref="F171:F194">ROUND(D171*$F$5,2)/$F$5</f>
        <v>0.03375</v>
      </c>
      <c r="G171" t="str">
        <f t="shared" si="48"/>
        <v>     S1B-019</v>
      </c>
      <c r="H171" s="15">
        <f t="shared" si="30"/>
        <v>0.010195528871504402</v>
      </c>
      <c r="I171">
        <f t="shared" si="31"/>
        <v>0.14017771428569223</v>
      </c>
      <c r="J171">
        <f t="shared" si="49"/>
        <v>0.6763988492496614</v>
      </c>
      <c r="K171">
        <f t="shared" si="50"/>
        <v>0.4433894835207135</v>
      </c>
      <c r="L171">
        <f t="shared" si="51"/>
        <v>0.8870838778315084</v>
      </c>
      <c r="Y171">
        <f t="shared" si="41"/>
        <v>290</v>
      </c>
    </row>
    <row r="172" spans="1:25" ht="12.75">
      <c r="A172" t="s">
        <v>170</v>
      </c>
      <c r="B172">
        <v>274</v>
      </c>
      <c r="C172">
        <v>60</v>
      </c>
      <c r="D172" s="6">
        <f t="shared" si="35"/>
        <v>0.21897810218978103</v>
      </c>
      <c r="E172" s="6">
        <v>1</v>
      </c>
      <c r="F172">
        <f t="shared" si="52"/>
        <v>0.21875</v>
      </c>
      <c r="G172" t="str">
        <f t="shared" si="48"/>
        <v>     S1B-020</v>
      </c>
      <c r="H172" s="15">
        <f t="shared" si="30"/>
        <v>8.786654947946365</v>
      </c>
      <c r="I172">
        <f t="shared" si="31"/>
        <v>7.2914210156525465</v>
      </c>
      <c r="J172">
        <f t="shared" si="49"/>
        <v>5.14264072262278</v>
      </c>
      <c r="K172">
        <f t="shared" si="50"/>
        <v>5.850980022910894</v>
      </c>
      <c r="L172">
        <f t="shared" si="51"/>
        <v>4.633066175938897</v>
      </c>
      <c r="Y172">
        <f t="shared" si="41"/>
        <v>270</v>
      </c>
    </row>
    <row r="173" spans="1:25" ht="12.75">
      <c r="A173" t="s">
        <v>171</v>
      </c>
      <c r="B173" s="1">
        <v>3184</v>
      </c>
      <c r="C173">
        <v>332</v>
      </c>
      <c r="D173" s="5">
        <f t="shared" si="35"/>
        <v>0.10427135678391959</v>
      </c>
      <c r="E173" s="5">
        <v>1</v>
      </c>
      <c r="L173" t="str">
        <f>$A173</f>
        <v>    legal cross-examinations</v>
      </c>
      <c r="P173" t="s">
        <v>550</v>
      </c>
      <c r="Q173" t="s">
        <v>549</v>
      </c>
      <c r="R173" t="s">
        <v>551</v>
      </c>
      <c r="S173" s="22" t="s">
        <v>644</v>
      </c>
      <c r="T173" t="s">
        <v>552</v>
      </c>
      <c r="U173" t="s">
        <v>553</v>
      </c>
      <c r="V173" t="s">
        <v>554</v>
      </c>
      <c r="W173" t="s">
        <v>555</v>
      </c>
      <c r="Y173">
        <f t="shared" si="41"/>
        <v>3180</v>
      </c>
    </row>
    <row r="174" spans="1:25" ht="12.75">
      <c r="A174" t="s">
        <v>172</v>
      </c>
      <c r="B174">
        <v>341</v>
      </c>
      <c r="C174">
        <v>27</v>
      </c>
      <c r="D174" s="6">
        <f t="shared" si="35"/>
        <v>0.07917888563049853</v>
      </c>
      <c r="E174" s="6">
        <v>1</v>
      </c>
      <c r="F174">
        <f t="shared" si="52"/>
        <v>0.07875</v>
      </c>
      <c r="G174" t="str">
        <f aca="true" t="shared" si="53" ref="G174:G183">A174</f>
        <v>     S1B-061</v>
      </c>
      <c r="H174" s="15">
        <f t="shared" si="30"/>
        <v>0.5260392849525797</v>
      </c>
      <c r="I174">
        <f t="shared" si="31"/>
        <v>0.18559687290249346</v>
      </c>
      <c r="J174">
        <f aca="true" t="shared" si="54" ref="J174:J183">B174*(D$4-D174)^2</f>
        <v>0.002673604315955209</v>
      </c>
      <c r="K174">
        <f aca="true" t="shared" si="55" ref="K174:K183">B174*(D$108-D174)^2</f>
        <v>0.013666357104751593</v>
      </c>
      <c r="L174">
        <f>B174*(D$173-D174)^2</f>
        <v>0.21470454902757635</v>
      </c>
      <c r="N174" s="2" t="s">
        <v>597</v>
      </c>
      <c r="O174" t="s">
        <v>556</v>
      </c>
      <c r="P174" s="10">
        <f>D173</f>
        <v>0.10427135678391959</v>
      </c>
      <c r="Q174" s="13">
        <f>B173</f>
        <v>3184</v>
      </c>
      <c r="R174" s="7">
        <f>SQRT(P174*(1-P174)/Q174)</f>
        <v>0.005416069315229857</v>
      </c>
      <c r="S174" s="7">
        <f>$R$1/Q174</f>
        <v>0.0012064834175879397</v>
      </c>
      <c r="T174">
        <f>(P174+S174/2)/(1+S174)</f>
        <v>0.10474822150045143</v>
      </c>
      <c r="U174">
        <f>$Q$1*SQRT((P174*(1-P174)+S174/4)/Q174)/(1+S174)</f>
        <v>0.010619593449647446</v>
      </c>
      <c r="V174">
        <f>T174-U174</f>
        <v>0.09412862805080399</v>
      </c>
      <c r="W174">
        <f>T174+U174</f>
        <v>0.11536781495009887</v>
      </c>
      <c r="Y174">
        <f t="shared" si="41"/>
        <v>340</v>
      </c>
    </row>
    <row r="175" spans="1:25" ht="12.75">
      <c r="A175" t="s">
        <v>173</v>
      </c>
      <c r="B175">
        <v>291</v>
      </c>
      <c r="C175">
        <v>21</v>
      </c>
      <c r="D175" s="6">
        <f t="shared" si="35"/>
        <v>0.07216494845360824</v>
      </c>
      <c r="E175" s="6">
        <v>1</v>
      </c>
      <c r="F175">
        <f t="shared" si="52"/>
        <v>0.0725</v>
      </c>
      <c r="G175" t="str">
        <f t="shared" si="53"/>
        <v>     S1B-062</v>
      </c>
      <c r="H175" s="15">
        <f aca="true" t="shared" si="56" ref="H175:H183">B175*(D$2-D175)^2</f>
        <v>0.30289253666394916</v>
      </c>
      <c r="I175">
        <f aca="true" t="shared" si="57" ref="I175:I183">B175*(D$3-D175)^2</f>
        <v>0.07746487944592656</v>
      </c>
      <c r="J175">
        <f t="shared" si="54"/>
        <v>0.02802768007942084</v>
      </c>
      <c r="K175">
        <f t="shared" si="55"/>
        <v>0.00013585732219547044</v>
      </c>
      <c r="L175">
        <f aca="true" t="shared" si="58" ref="L175:L183">B175*(D$173-D175)^2</f>
        <v>0.29996904365895166</v>
      </c>
      <c r="Q175" s="1"/>
      <c r="R175" s="7"/>
      <c r="S175" s="7"/>
      <c r="Y175">
        <f t="shared" si="41"/>
        <v>290</v>
      </c>
    </row>
    <row r="176" spans="1:25" ht="12.75">
      <c r="A176" t="s">
        <v>174</v>
      </c>
      <c r="B176">
        <v>346</v>
      </c>
      <c r="C176">
        <v>43</v>
      </c>
      <c r="D176" s="6">
        <f t="shared" si="35"/>
        <v>0.12427745664739884</v>
      </c>
      <c r="E176" s="6">
        <v>1</v>
      </c>
      <c r="F176">
        <f t="shared" si="52"/>
        <v>0.12375</v>
      </c>
      <c r="G176" t="str">
        <f t="shared" si="53"/>
        <v>     S1B-063</v>
      </c>
      <c r="H176" s="15">
        <f t="shared" si="56"/>
        <v>2.463222154983055</v>
      </c>
      <c r="I176">
        <f t="shared" si="57"/>
        <v>1.6201175975553193</v>
      </c>
      <c r="J176">
        <f t="shared" si="54"/>
        <v>0.6190499934685543</v>
      </c>
      <c r="K176">
        <f t="shared" si="55"/>
        <v>0.9151582733162706</v>
      </c>
      <c r="L176">
        <f t="shared" si="58"/>
        <v>0.1384844349846365</v>
      </c>
      <c r="R176" t="s">
        <v>551</v>
      </c>
      <c r="S176" t="s">
        <v>558</v>
      </c>
      <c r="Y176">
        <f t="shared" si="41"/>
        <v>350</v>
      </c>
    </row>
    <row r="177" spans="1:25" ht="12.75">
      <c r="A177" t="s">
        <v>175</v>
      </c>
      <c r="B177">
        <v>348</v>
      </c>
      <c r="C177">
        <v>25</v>
      </c>
      <c r="D177" s="6">
        <f t="shared" si="35"/>
        <v>0.07183908045977011</v>
      </c>
      <c r="E177" s="6">
        <v>1</v>
      </c>
      <c r="F177">
        <f t="shared" si="52"/>
        <v>0.07125</v>
      </c>
      <c r="G177" t="str">
        <f t="shared" si="53"/>
        <v>     S1B-064</v>
      </c>
      <c r="H177" s="15">
        <f t="shared" si="56"/>
        <v>0.3549416924751298</v>
      </c>
      <c r="I177">
        <f t="shared" si="57"/>
        <v>0.08897489672908837</v>
      </c>
      <c r="J177">
        <f t="shared" si="54"/>
        <v>0.035780453072664885</v>
      </c>
      <c r="K177">
        <f t="shared" si="55"/>
        <v>0.00035439206178332176</v>
      </c>
      <c r="L177">
        <f t="shared" si="58"/>
        <v>0.36604468655296346</v>
      </c>
      <c r="O177" t="s">
        <v>633</v>
      </c>
      <c r="P177">
        <f>P174</f>
        <v>0.10427135678391959</v>
      </c>
      <c r="Q177" s="11">
        <v>10</v>
      </c>
      <c r="R177" s="7">
        <f>SQRT(P177*(1-P177)/Q177)</f>
        <v>0.09664307576767212</v>
      </c>
      <c r="S177" s="7">
        <f>R177^2</f>
        <v>0.009339884093836013</v>
      </c>
      <c r="Y177">
        <f t="shared" si="41"/>
        <v>350</v>
      </c>
    </row>
    <row r="178" spans="1:25" ht="12.75">
      <c r="A178" t="s">
        <v>176</v>
      </c>
      <c r="B178">
        <v>302</v>
      </c>
      <c r="C178">
        <v>37</v>
      </c>
      <c r="D178" s="6">
        <f t="shared" si="35"/>
        <v>0.12251655629139073</v>
      </c>
      <c r="E178" s="6">
        <v>1</v>
      </c>
      <c r="F178">
        <f t="shared" si="52"/>
        <v>0.1225</v>
      </c>
      <c r="G178" t="str">
        <f t="shared" si="53"/>
        <v>     S1B-065</v>
      </c>
      <c r="H178" s="15">
        <f t="shared" si="56"/>
        <v>2.0611765885252398</v>
      </c>
      <c r="I178">
        <f t="shared" si="57"/>
        <v>1.3422483713447857</v>
      </c>
      <c r="J178">
        <f t="shared" si="54"/>
        <v>0.49627532145582515</v>
      </c>
      <c r="K178">
        <f t="shared" si="55"/>
        <v>0.7450168962488146</v>
      </c>
      <c r="L178">
        <f t="shared" si="58"/>
        <v>0.10053196613036237</v>
      </c>
      <c r="O178" t="s">
        <v>632</v>
      </c>
      <c r="R178" s="7">
        <f>SQRT(S178)</f>
        <v>0.03369689927677829</v>
      </c>
      <c r="S178" s="12">
        <f>Q177/(Q177-1)*SUM(L174:L183)/Q174</f>
        <v>0.0011354810208693412</v>
      </c>
      <c r="Y178">
        <f t="shared" si="41"/>
        <v>300</v>
      </c>
    </row>
    <row r="179" spans="1:25" ht="12.75">
      <c r="A179" t="s">
        <v>177</v>
      </c>
      <c r="B179">
        <v>310</v>
      </c>
      <c r="C179">
        <v>47</v>
      </c>
      <c r="D179" s="6">
        <f t="shared" si="35"/>
        <v>0.15161290322580645</v>
      </c>
      <c r="E179" s="6">
        <v>1</v>
      </c>
      <c r="F179">
        <f t="shared" si="52"/>
        <v>0.15125</v>
      </c>
      <c r="G179" t="str">
        <f t="shared" si="53"/>
        <v>     S1B-066</v>
      </c>
      <c r="H179" s="15">
        <f t="shared" si="56"/>
        <v>3.8685588065582817</v>
      </c>
      <c r="I179">
        <f t="shared" si="57"/>
        <v>2.84291053666666</v>
      </c>
      <c r="J179">
        <f t="shared" si="54"/>
        <v>1.5031541711344987</v>
      </c>
      <c r="K179">
        <f t="shared" si="55"/>
        <v>1.9232012201134903</v>
      </c>
      <c r="L179">
        <f t="shared" si="58"/>
        <v>0.6947788260478923</v>
      </c>
      <c r="Q179" s="9">
        <f>(Q174-Q177)*S179+Q177</f>
        <v>26117.694949528097</v>
      </c>
      <c r="R179" s="7"/>
      <c r="S179">
        <f>S177/S178</f>
        <v>8.225486751584151</v>
      </c>
      <c r="T179" t="s">
        <v>623</v>
      </c>
      <c r="Y179">
        <f t="shared" si="41"/>
        <v>310</v>
      </c>
    </row>
    <row r="180" spans="1:25" ht="12.75">
      <c r="A180" t="s">
        <v>178</v>
      </c>
      <c r="B180">
        <v>328</v>
      </c>
      <c r="C180">
        <v>37</v>
      </c>
      <c r="D180" s="6">
        <f t="shared" si="35"/>
        <v>0.11280487804878049</v>
      </c>
      <c r="E180" s="6">
        <v>1</v>
      </c>
      <c r="F180">
        <f t="shared" si="52"/>
        <v>0.1125</v>
      </c>
      <c r="G180" t="str">
        <f t="shared" si="53"/>
        <v>     S1B-067</v>
      </c>
      <c r="H180" s="15">
        <f t="shared" si="56"/>
        <v>1.743241868571219</v>
      </c>
      <c r="I180">
        <f t="shared" si="57"/>
        <v>1.064013854856706</v>
      </c>
      <c r="J180">
        <f t="shared" si="54"/>
        <v>0.31167757320476125</v>
      </c>
      <c r="K180">
        <f t="shared" si="55"/>
        <v>0.5236632534600281</v>
      </c>
      <c r="L180">
        <f t="shared" si="58"/>
        <v>0.02388528313832928</v>
      </c>
      <c r="O180" t="s">
        <v>561</v>
      </c>
      <c r="P180">
        <f>P177</f>
        <v>0.10427135678391959</v>
      </c>
      <c r="Q180" s="9">
        <f>Q179</f>
        <v>26117.694949528097</v>
      </c>
      <c r="R180" s="7">
        <f>SQRT(P180*(1-P180)/Q180)</f>
        <v>0.0018910513452464865</v>
      </c>
      <c r="S180" s="7">
        <f>$R$1/Q180</f>
        <v>0.00014708201504855267</v>
      </c>
      <c r="T180">
        <f>(P180+S180/2)/(1+S180)</f>
        <v>0.10432955279059031</v>
      </c>
      <c r="U180">
        <f>$Q$1*SQRT((P180*(1-P180)+S180/4)/Q180)/(1+S180)</f>
        <v>0.003706569342732959</v>
      </c>
      <c r="V180">
        <f>T180-U180</f>
        <v>0.10062298344785735</v>
      </c>
      <c r="W180">
        <f>T180+U180</f>
        <v>0.10803612213332327</v>
      </c>
      <c r="Y180">
        <f t="shared" si="41"/>
        <v>330</v>
      </c>
    </row>
    <row r="181" spans="1:25" ht="12.75">
      <c r="A181" t="s">
        <v>179</v>
      </c>
      <c r="B181">
        <v>275</v>
      </c>
      <c r="C181">
        <v>28</v>
      </c>
      <c r="D181" s="6">
        <f t="shared" si="35"/>
        <v>0.10181818181818182</v>
      </c>
      <c r="E181" s="6">
        <v>1</v>
      </c>
      <c r="F181">
        <f t="shared" si="52"/>
        <v>0.10125</v>
      </c>
      <c r="G181" t="str">
        <f t="shared" si="53"/>
        <v>     S1B-068</v>
      </c>
      <c r="H181" s="15">
        <f t="shared" si="56"/>
        <v>1.054227889085028</v>
      </c>
      <c r="I181">
        <f t="shared" si="57"/>
        <v>0.5811144874744066</v>
      </c>
      <c r="J181">
        <f t="shared" si="54"/>
        <v>0.10823842123767756</v>
      </c>
      <c r="K181">
        <f t="shared" si="55"/>
        <v>0.23079609664199255</v>
      </c>
      <c r="L181">
        <f t="shared" si="58"/>
        <v>0.0016549685384436897</v>
      </c>
      <c r="Y181">
        <f t="shared" si="41"/>
        <v>280</v>
      </c>
    </row>
    <row r="182" spans="1:25" ht="12.75">
      <c r="A182" t="s">
        <v>180</v>
      </c>
      <c r="B182">
        <v>316</v>
      </c>
      <c r="C182">
        <v>48</v>
      </c>
      <c r="D182" s="6">
        <f t="shared" si="35"/>
        <v>0.1518987341772152</v>
      </c>
      <c r="E182" s="6">
        <v>1</v>
      </c>
      <c r="F182">
        <f t="shared" si="52"/>
        <v>0.1525</v>
      </c>
      <c r="G182" t="str">
        <f t="shared" si="53"/>
        <v>     S1B-069</v>
      </c>
      <c r="H182" s="15">
        <f t="shared" si="56"/>
        <v>3.963639905376379</v>
      </c>
      <c r="I182">
        <f t="shared" si="57"/>
        <v>2.915259670906829</v>
      </c>
      <c r="J182">
        <f t="shared" si="54"/>
        <v>1.5448523274577506</v>
      </c>
      <c r="K182">
        <f t="shared" si="55"/>
        <v>1.9746787449477978</v>
      </c>
      <c r="L182">
        <f t="shared" si="58"/>
        <v>0.716803996446836</v>
      </c>
      <c r="Y182">
        <f t="shared" si="41"/>
        <v>320</v>
      </c>
    </row>
    <row r="183" spans="1:25" ht="12.75">
      <c r="A183" t="s">
        <v>181</v>
      </c>
      <c r="B183">
        <v>327</v>
      </c>
      <c r="C183">
        <v>19</v>
      </c>
      <c r="D183" s="6">
        <f t="shared" si="35"/>
        <v>0.0581039755351682</v>
      </c>
      <c r="E183" s="6">
        <v>1</v>
      </c>
      <c r="F183">
        <f t="shared" si="52"/>
        <v>0.0575</v>
      </c>
      <c r="G183" t="str">
        <f t="shared" si="53"/>
        <v>     S1B-070</v>
      </c>
      <c r="H183" s="15">
        <f t="shared" si="56"/>
        <v>0.10833345757559837</v>
      </c>
      <c r="I183">
        <f t="shared" si="57"/>
        <v>0.0016624128351703116</v>
      </c>
      <c r="J183">
        <f t="shared" si="54"/>
        <v>0.1863950491246811</v>
      </c>
      <c r="K183">
        <f t="shared" si="55"/>
        <v>0.07108745327570251</v>
      </c>
      <c r="L183">
        <f t="shared" si="58"/>
        <v>0.6969766588771927</v>
      </c>
      <c r="Y183">
        <f t="shared" si="41"/>
        <v>330</v>
      </c>
    </row>
    <row r="184" spans="1:25" ht="12.75">
      <c r="A184" t="s">
        <v>182</v>
      </c>
      <c r="B184" s="1">
        <v>2489</v>
      </c>
      <c r="C184">
        <v>170</v>
      </c>
      <c r="D184" s="5">
        <f t="shared" si="35"/>
        <v>0.06830052229811169</v>
      </c>
      <c r="E184" s="5">
        <v>1</v>
      </c>
      <c r="L184" t="str">
        <f>$A184</f>
        <v>    parliamentary debates</v>
      </c>
      <c r="P184" t="s">
        <v>550</v>
      </c>
      <c r="Q184" t="s">
        <v>549</v>
      </c>
      <c r="R184" t="s">
        <v>551</v>
      </c>
      <c r="S184" s="22" t="s">
        <v>644</v>
      </c>
      <c r="T184" t="s">
        <v>552</v>
      </c>
      <c r="U184" t="s">
        <v>553</v>
      </c>
      <c r="V184" t="s">
        <v>554</v>
      </c>
      <c r="W184" t="s">
        <v>555</v>
      </c>
      <c r="Y184">
        <f t="shared" si="41"/>
        <v>2490</v>
      </c>
    </row>
    <row r="185" spans="1:25" ht="12.75">
      <c r="A185" t="s">
        <v>183</v>
      </c>
      <c r="B185">
        <v>277</v>
      </c>
      <c r="C185">
        <v>9</v>
      </c>
      <c r="D185" s="6">
        <f t="shared" si="35"/>
        <v>0.032490974729241874</v>
      </c>
      <c r="E185" s="6">
        <v>1</v>
      </c>
      <c r="F185">
        <f t="shared" si="52"/>
        <v>0.0325</v>
      </c>
      <c r="G185" t="str">
        <f aca="true" t="shared" si="59" ref="G185:G194">A185</f>
        <v>     S1B-051</v>
      </c>
      <c r="H185" s="15">
        <f aca="true" t="shared" si="60" ref="H185:H194">B185*(D$2-D185)^2</f>
        <v>0.015215663040236025</v>
      </c>
      <c r="I185">
        <f aca="true" t="shared" si="61" ref="I185:I194">B185*(D$3-D185)^2</f>
        <v>0.15113357310445405</v>
      </c>
      <c r="J185">
        <f aca="true" t="shared" si="62" ref="J185:J194">B185*(D$4-D185)^2</f>
        <v>0.6783901301927568</v>
      </c>
      <c r="K185">
        <f aca="true" t="shared" si="63" ref="K185:K194">B185*(D$108-D185)^2</f>
        <v>0.4511519667187129</v>
      </c>
      <c r="L185">
        <f>B185*(D$184-D185)^2</f>
        <v>0.3552036640931406</v>
      </c>
      <c r="N185" s="2" t="s">
        <v>598</v>
      </c>
      <c r="O185" t="s">
        <v>556</v>
      </c>
      <c r="P185" s="10">
        <f>D184</f>
        <v>0.06830052229811169</v>
      </c>
      <c r="Q185" s="13">
        <f>B184</f>
        <v>2489</v>
      </c>
      <c r="R185" s="7">
        <f>SQRT(P185*(1-P185)/Q185)</f>
        <v>0.005056354214224061</v>
      </c>
      <c r="S185" s="7">
        <f>$R$1/Q185</f>
        <v>0.0015433681002812373</v>
      </c>
      <c r="T185">
        <f>(P185+S185/2)/(1+S185)</f>
        <v>0.06896576678378678</v>
      </c>
      <c r="U185">
        <f>$Q$1*SQRT((P185*(1-P185)+S185/4)/Q185)/(1+S185)</f>
        <v>0.009924933232343041</v>
      </c>
      <c r="V185">
        <f>T185-U185</f>
        <v>0.05904083355144374</v>
      </c>
      <c r="W185">
        <f>T185+U185</f>
        <v>0.07889070001612983</v>
      </c>
      <c r="Y185">
        <f t="shared" si="41"/>
        <v>280</v>
      </c>
    </row>
    <row r="186" spans="1:25" ht="12.75">
      <c r="A186" t="s">
        <v>184</v>
      </c>
      <c r="B186">
        <v>232</v>
      </c>
      <c r="C186">
        <v>30</v>
      </c>
      <c r="D186" s="6">
        <f t="shared" si="35"/>
        <v>0.12931034482758622</v>
      </c>
      <c r="E186" s="6">
        <v>1</v>
      </c>
      <c r="F186">
        <f t="shared" si="52"/>
        <v>0.12875</v>
      </c>
      <c r="G186" t="str">
        <f t="shared" si="59"/>
        <v>     S1B-052</v>
      </c>
      <c r="H186" s="15">
        <f t="shared" si="60"/>
        <v>1.8545543926128392</v>
      </c>
      <c r="I186">
        <f t="shared" si="61"/>
        <v>1.2519958622068694</v>
      </c>
      <c r="J186">
        <f t="shared" si="62"/>
        <v>0.5197400611733889</v>
      </c>
      <c r="K186">
        <f t="shared" si="63"/>
        <v>0.7396093274296133</v>
      </c>
      <c r="L186">
        <f aca="true" t="shared" si="64" ref="L186:L194">B186*(D$184-D186)^2</f>
        <v>0.8635500392580908</v>
      </c>
      <c r="Q186" s="1"/>
      <c r="R186" s="7"/>
      <c r="S186" s="7"/>
      <c r="Y186">
        <f t="shared" si="41"/>
        <v>230</v>
      </c>
    </row>
    <row r="187" spans="1:25" ht="12.75">
      <c r="A187" t="s">
        <v>185</v>
      </c>
      <c r="B187">
        <v>276</v>
      </c>
      <c r="C187">
        <v>24</v>
      </c>
      <c r="D187" s="6">
        <f t="shared" si="35"/>
        <v>0.08695652173913043</v>
      </c>
      <c r="E187" s="6">
        <v>1</v>
      </c>
      <c r="F187">
        <f t="shared" si="52"/>
        <v>0.0875</v>
      </c>
      <c r="G187" t="str">
        <f t="shared" si="59"/>
        <v>     S1B-053</v>
      </c>
      <c r="H187" s="15">
        <f t="shared" si="60"/>
        <v>0.6110872485073039</v>
      </c>
      <c r="I187">
        <f t="shared" si="61"/>
        <v>0.26707497777180134</v>
      </c>
      <c r="J187">
        <f t="shared" si="62"/>
        <v>0.006838177276793892</v>
      </c>
      <c r="K187">
        <f t="shared" si="63"/>
        <v>0.054936172350614355</v>
      </c>
      <c r="L187">
        <f t="shared" si="64"/>
        <v>0.09606078297954848</v>
      </c>
      <c r="R187" t="s">
        <v>551</v>
      </c>
      <c r="S187" t="s">
        <v>558</v>
      </c>
      <c r="Y187">
        <f t="shared" si="41"/>
        <v>280</v>
      </c>
    </row>
    <row r="188" spans="1:25" ht="12.75">
      <c r="A188" t="s">
        <v>186</v>
      </c>
      <c r="B188">
        <v>220</v>
      </c>
      <c r="C188">
        <v>8</v>
      </c>
      <c r="D188" s="6">
        <f t="shared" si="35"/>
        <v>0.03636363636363636</v>
      </c>
      <c r="E188" s="6">
        <v>1</v>
      </c>
      <c r="F188">
        <f t="shared" si="52"/>
        <v>0.03625</v>
      </c>
      <c r="G188" t="str">
        <f t="shared" si="59"/>
        <v>     S1B-054</v>
      </c>
      <c r="H188" s="15">
        <f t="shared" si="60"/>
        <v>0.0027551281479993085</v>
      </c>
      <c r="I188">
        <f t="shared" si="61"/>
        <v>0.08353152676079931</v>
      </c>
      <c r="J188">
        <f t="shared" si="62"/>
        <v>0.4577669394549502</v>
      </c>
      <c r="K188">
        <f t="shared" si="63"/>
        <v>0.29284750829384515</v>
      </c>
      <c r="L188">
        <f t="shared" si="64"/>
        <v>0.22439223030217137</v>
      </c>
      <c r="O188" t="s">
        <v>633</v>
      </c>
      <c r="P188">
        <f>P185</f>
        <v>0.06830052229811169</v>
      </c>
      <c r="Q188" s="11">
        <v>10</v>
      </c>
      <c r="R188" s="7">
        <f>SQRT(P188*(1-P188)/Q188)</f>
        <v>0.07977190041105756</v>
      </c>
      <c r="S188" s="7">
        <f>R188^2</f>
        <v>0.006363556095191685</v>
      </c>
      <c r="Y188">
        <f t="shared" si="41"/>
        <v>220</v>
      </c>
    </row>
    <row r="189" spans="1:25" ht="12.75">
      <c r="A189" t="s">
        <v>187</v>
      </c>
      <c r="B189">
        <v>228</v>
      </c>
      <c r="C189">
        <v>20</v>
      </c>
      <c r="D189" s="6">
        <f t="shared" si="35"/>
        <v>0.08771929824561403</v>
      </c>
      <c r="E189" s="6">
        <v>1</v>
      </c>
      <c r="F189">
        <f t="shared" si="52"/>
        <v>0.0875</v>
      </c>
      <c r="G189" t="str">
        <f t="shared" si="59"/>
        <v>     S1B-055</v>
      </c>
      <c r="H189" s="15">
        <f t="shared" si="60"/>
        <v>0.5213104904224849</v>
      </c>
      <c r="I189">
        <f t="shared" si="61"/>
        <v>0.23157973633782697</v>
      </c>
      <c r="J189">
        <f t="shared" si="62"/>
        <v>0.007512907599396523</v>
      </c>
      <c r="K189">
        <f t="shared" si="63"/>
        <v>0.05042194666381532</v>
      </c>
      <c r="L189">
        <f t="shared" si="64"/>
        <v>0.08597625992023934</v>
      </c>
      <c r="O189" t="s">
        <v>632</v>
      </c>
      <c r="R189" s="7">
        <f>SQRT(S189)</f>
        <v>0.042405844551111155</v>
      </c>
      <c r="S189" s="12">
        <f>Q188/(Q188-1)*SUM(L185:L194)/Q185</f>
        <v>0.0017982556520930036</v>
      </c>
      <c r="Y189">
        <f t="shared" si="41"/>
        <v>230</v>
      </c>
    </row>
    <row r="190" spans="1:25" ht="12.75">
      <c r="A190" t="s">
        <v>188</v>
      </c>
      <c r="B190">
        <v>260</v>
      </c>
      <c r="C190">
        <v>21</v>
      </c>
      <c r="D190" s="6">
        <f t="shared" si="35"/>
        <v>0.08076923076923077</v>
      </c>
      <c r="E190" s="6">
        <v>1</v>
      </c>
      <c r="F190">
        <f t="shared" si="52"/>
        <v>0.08125</v>
      </c>
      <c r="G190" t="str">
        <f t="shared" si="59"/>
        <v>     S1B-056</v>
      </c>
      <c r="H190" s="15">
        <f t="shared" si="60"/>
        <v>0.4342240566112799</v>
      </c>
      <c r="I190">
        <f t="shared" si="61"/>
        <v>0.16146154141463484</v>
      </c>
      <c r="J190">
        <f t="shared" si="62"/>
        <v>0.00038050299630276046</v>
      </c>
      <c r="K190">
        <f t="shared" si="63"/>
        <v>0.016313016034054537</v>
      </c>
      <c r="L190">
        <f t="shared" si="64"/>
        <v>0.04042185964381677</v>
      </c>
      <c r="Q190" s="9">
        <f>(Q185-Q188)*S190+Q188</f>
        <v>8782.53217117335</v>
      </c>
      <c r="R190" s="7"/>
      <c r="S190">
        <f>S188/S189</f>
        <v>3.5387382699368093</v>
      </c>
      <c r="T190" t="s">
        <v>623</v>
      </c>
      <c r="Y190">
        <f t="shared" si="41"/>
        <v>260</v>
      </c>
    </row>
    <row r="191" spans="1:25" ht="12.75">
      <c r="A191" t="s">
        <v>189</v>
      </c>
      <c r="B191">
        <v>223</v>
      </c>
      <c r="C191">
        <v>20</v>
      </c>
      <c r="D191" s="6">
        <f t="shared" si="35"/>
        <v>0.08968609865470852</v>
      </c>
      <c r="E191" s="6">
        <v>1</v>
      </c>
      <c r="F191">
        <f t="shared" si="52"/>
        <v>0.09</v>
      </c>
      <c r="G191" t="str">
        <f t="shared" si="59"/>
        <v>     S1B-057</v>
      </c>
      <c r="H191" s="15">
        <f t="shared" si="60"/>
        <v>0.5526854649461902</v>
      </c>
      <c r="I191">
        <f t="shared" si="61"/>
        <v>0.25532005634885135</v>
      </c>
      <c r="J191">
        <f t="shared" si="62"/>
        <v>0.013246156795610253</v>
      </c>
      <c r="K191">
        <f t="shared" si="63"/>
        <v>0.0632236371172834</v>
      </c>
      <c r="L191">
        <f t="shared" si="64"/>
        <v>0.10198746137115478</v>
      </c>
      <c r="O191" t="s">
        <v>561</v>
      </c>
      <c r="P191">
        <f>P188</f>
        <v>0.06830052229811169</v>
      </c>
      <c r="Q191" s="9">
        <f>Q190</f>
        <v>8782.53217117335</v>
      </c>
      <c r="R191" s="7">
        <f>SQRT(P191*(1-P191)/Q191)</f>
        <v>0.0026917831099056077</v>
      </c>
      <c r="S191" s="7">
        <f>$R$1/Q191</f>
        <v>0.0004373958588171936</v>
      </c>
      <c r="T191">
        <f>(P191+S191/2)/(1+S191)</f>
        <v>0.06848926330737619</v>
      </c>
      <c r="U191">
        <f>$Q$1*SQRT((P191*(1-P191)+S191/4)/Q191)/(1+S191)</f>
        <v>0.005278009556556196</v>
      </c>
      <c r="V191">
        <f>T191-U191</f>
        <v>0.06321125375082</v>
      </c>
      <c r="W191">
        <f>T191+U191</f>
        <v>0.07376727286393238</v>
      </c>
      <c r="Y191">
        <f t="shared" si="41"/>
        <v>220</v>
      </c>
    </row>
    <row r="192" spans="1:25" ht="12.75">
      <c r="A192" t="s">
        <v>190</v>
      </c>
      <c r="B192">
        <v>277</v>
      </c>
      <c r="C192">
        <v>8</v>
      </c>
      <c r="D192" s="6">
        <f t="shared" si="35"/>
        <v>0.02888086642599278</v>
      </c>
      <c r="E192" s="6">
        <v>1</v>
      </c>
      <c r="F192">
        <f t="shared" si="52"/>
        <v>0.02875</v>
      </c>
      <c r="G192" t="str">
        <f t="shared" si="59"/>
        <v>     S1B-058</v>
      </c>
      <c r="H192" s="15">
        <f t="shared" si="60"/>
        <v>0.033648752350151266</v>
      </c>
      <c r="I192">
        <f t="shared" si="61"/>
        <v>0.20146021240751488</v>
      </c>
      <c r="J192">
        <f t="shared" si="62"/>
        <v>0.7809762323905074</v>
      </c>
      <c r="K192">
        <f t="shared" si="63"/>
        <v>0.5354765708967026</v>
      </c>
      <c r="L192">
        <f t="shared" si="64"/>
        <v>0.43043286753412924</v>
      </c>
      <c r="Y192">
        <f t="shared" si="41"/>
        <v>280</v>
      </c>
    </row>
    <row r="193" spans="1:25" ht="12.75">
      <c r="A193" t="s">
        <v>191</v>
      </c>
      <c r="B193">
        <v>249</v>
      </c>
      <c r="C193">
        <v>30</v>
      </c>
      <c r="D193" s="6">
        <f t="shared" si="35"/>
        <v>0.12048192771084337</v>
      </c>
      <c r="E193" s="6">
        <v>1</v>
      </c>
      <c r="F193">
        <f t="shared" si="52"/>
        <v>0.12</v>
      </c>
      <c r="G193" t="str">
        <f t="shared" si="59"/>
        <v>     S1B-059</v>
      </c>
      <c r="H193" s="15">
        <f t="shared" si="60"/>
        <v>1.6167693935483802</v>
      </c>
      <c r="I193">
        <f t="shared" si="61"/>
        <v>1.0401686884855261</v>
      </c>
      <c r="J193">
        <f t="shared" si="62"/>
        <v>0.36913692822240196</v>
      </c>
      <c r="K193">
        <f t="shared" si="63"/>
        <v>0.5649734942039615</v>
      </c>
      <c r="L193">
        <f t="shared" si="64"/>
        <v>0.6780018686411179</v>
      </c>
      <c r="Y193">
        <f t="shared" si="41"/>
        <v>250</v>
      </c>
    </row>
    <row r="194" spans="1:25" ht="12.75">
      <c r="A194" t="s">
        <v>192</v>
      </c>
      <c r="B194">
        <v>247</v>
      </c>
      <c r="C194">
        <v>0</v>
      </c>
      <c r="D194" s="6">
        <f t="shared" si="35"/>
        <v>0</v>
      </c>
      <c r="E194" s="6">
        <v>1</v>
      </c>
      <c r="F194">
        <f t="shared" si="52"/>
        <v>0</v>
      </c>
      <c r="G194" t="str">
        <f t="shared" si="59"/>
        <v>     S1B-060</v>
      </c>
      <c r="H194" s="15">
        <f t="shared" si="60"/>
        <v>0.39327506271430274</v>
      </c>
      <c r="I194">
        <f t="shared" si="61"/>
        <v>0.7704269956407453</v>
      </c>
      <c r="J194">
        <f t="shared" si="62"/>
        <v>1.6599762938923928</v>
      </c>
      <c r="K194">
        <f t="shared" si="63"/>
        <v>1.310795295784027</v>
      </c>
      <c r="L194">
        <f t="shared" si="64"/>
        <v>1.1522454525101284</v>
      </c>
      <c r="Y194">
        <f t="shared" si="41"/>
        <v>250</v>
      </c>
    </row>
    <row r="195" spans="1:25" ht="12.75">
      <c r="A195" t="s">
        <v>193</v>
      </c>
      <c r="B195" s="1">
        <v>5648</v>
      </c>
      <c r="C195">
        <v>69</v>
      </c>
      <c r="D195" s="5">
        <f aca="true" t="shared" si="65" ref="D195:D258">C195/B195</f>
        <v>0.01221671388101983</v>
      </c>
      <c r="E195" s="5">
        <v>1</v>
      </c>
      <c r="P195" t="s">
        <v>550</v>
      </c>
      <c r="Q195" t="s">
        <v>549</v>
      </c>
      <c r="R195" t="s">
        <v>551</v>
      </c>
      <c r="S195" s="22" t="s">
        <v>644</v>
      </c>
      <c r="T195" t="s">
        <v>552</v>
      </c>
      <c r="U195" t="s">
        <v>553</v>
      </c>
      <c r="V195" t="s">
        <v>554</v>
      </c>
      <c r="W195" t="s">
        <v>555</v>
      </c>
      <c r="Y195">
        <f t="shared" si="41"/>
        <v>5650</v>
      </c>
    </row>
    <row r="196" spans="1:25" ht="12.75">
      <c r="A196" t="s">
        <v>194</v>
      </c>
      <c r="B196" s="1">
        <v>5648</v>
      </c>
      <c r="C196">
        <v>69</v>
      </c>
      <c r="D196" s="5">
        <f t="shared" si="65"/>
        <v>0.01221671388101983</v>
      </c>
      <c r="E196" s="5">
        <v>1</v>
      </c>
      <c r="N196" s="2" t="s">
        <v>570</v>
      </c>
      <c r="O196" t="s">
        <v>556</v>
      </c>
      <c r="P196" s="10">
        <f>D195</f>
        <v>0.01221671388101983</v>
      </c>
      <c r="Q196" s="13">
        <f>B195</f>
        <v>5648</v>
      </c>
      <c r="R196" s="7">
        <f>SQRT(P196*(1-P196)/Q196)</f>
        <v>0.0014617082360168791</v>
      </c>
      <c r="S196" s="7">
        <f>$R$1/Q196</f>
        <v>0.0006801422099150141</v>
      </c>
      <c r="T196">
        <f>(P196+S196/2)/(1+S196)</f>
        <v>0.012548250391225682</v>
      </c>
      <c r="U196">
        <f>$Q$1*SQRT((P196*(1-P196)+S196/4)/Q196)/(1+S196)</f>
        <v>0.0028830419294841435</v>
      </c>
      <c r="V196">
        <f>T196-U196</f>
        <v>0.009665208461741539</v>
      </c>
      <c r="W196">
        <f>T196+U196</f>
        <v>0.015431292320709826</v>
      </c>
      <c r="Y196">
        <f t="shared" si="41"/>
        <v>5650</v>
      </c>
    </row>
    <row r="197" spans="1:25" ht="12.75">
      <c r="A197" t="s">
        <v>195</v>
      </c>
      <c r="B197">
        <v>237</v>
      </c>
      <c r="C197">
        <v>1</v>
      </c>
      <c r="D197" s="6">
        <f t="shared" si="65"/>
        <v>0.004219409282700422</v>
      </c>
      <c r="E197" s="6">
        <v>1</v>
      </c>
      <c r="F197">
        <f aca="true" t="shared" si="66" ref="F197:F216">ROUND(D197*$F$5,2)/$F$5</f>
        <v>0.00375</v>
      </c>
      <c r="G197" t="str">
        <f aca="true" t="shared" si="67" ref="G197:G216">A197</f>
        <v>    S2B-001</v>
      </c>
      <c r="H197" s="15">
        <f aca="true" t="shared" si="68" ref="H197:H216">B197*(D$2-D197)^2</f>
        <v>0.3017674742154848</v>
      </c>
      <c r="I197">
        <f aca="true" t="shared" si="69" ref="I197:I206">B197*(D$3-D197)^2</f>
        <v>0.6317565481234196</v>
      </c>
      <c r="J197">
        <f>B197*(D$195-D197)^2</f>
        <v>0.015157780758677276</v>
      </c>
      <c r="N197" s="2" t="s">
        <v>577</v>
      </c>
      <c r="Q197" s="1"/>
      <c r="R197" s="7"/>
      <c r="S197" s="7"/>
      <c r="Y197">
        <f t="shared" si="41"/>
        <v>240</v>
      </c>
    </row>
    <row r="198" spans="1:25" ht="12.75">
      <c r="A198" t="s">
        <v>196</v>
      </c>
      <c r="B198">
        <v>281</v>
      </c>
      <c r="C198">
        <v>1</v>
      </c>
      <c r="D198" s="6">
        <f t="shared" si="65"/>
        <v>0.0035587188612099642</v>
      </c>
      <c r="E198" s="6">
        <v>1</v>
      </c>
      <c r="F198">
        <f t="shared" si="66"/>
        <v>0.00375</v>
      </c>
      <c r="G198" t="str">
        <f t="shared" si="67"/>
        <v>    S2B-002</v>
      </c>
      <c r="H198" s="15">
        <f t="shared" si="68"/>
        <v>0.3711638799860158</v>
      </c>
      <c r="I198">
        <f t="shared" si="69"/>
        <v>0.7683379136055436</v>
      </c>
      <c r="J198">
        <f aca="true" t="shared" si="70" ref="J198:J216">B198*(D$195-D198)^2</f>
        <v>0.021064006651417742</v>
      </c>
      <c r="R198" t="s">
        <v>551</v>
      </c>
      <c r="S198" t="s">
        <v>558</v>
      </c>
      <c r="Y198">
        <f t="shared" si="41"/>
        <v>280</v>
      </c>
    </row>
    <row r="199" spans="1:25" ht="12.75">
      <c r="A199" t="s">
        <v>197</v>
      </c>
      <c r="B199">
        <v>332</v>
      </c>
      <c r="C199">
        <v>8</v>
      </c>
      <c r="D199" s="6">
        <f t="shared" si="65"/>
        <v>0.024096385542168676</v>
      </c>
      <c r="E199" s="6">
        <v>1</v>
      </c>
      <c r="F199">
        <f t="shared" si="66"/>
        <v>0.02375</v>
      </c>
      <c r="G199" t="str">
        <f t="shared" si="67"/>
        <v>    S2B-003</v>
      </c>
      <c r="H199" s="15">
        <f t="shared" si="68"/>
        <v>0.08294427551958534</v>
      </c>
      <c r="I199">
        <f t="shared" si="69"/>
        <v>0.3347369352164402</v>
      </c>
      <c r="J199">
        <f t="shared" si="70"/>
        <v>0.04685403079386538</v>
      </c>
      <c r="O199" t="s">
        <v>633</v>
      </c>
      <c r="P199">
        <f>P196</f>
        <v>0.01221671388101983</v>
      </c>
      <c r="Q199" s="11">
        <v>20</v>
      </c>
      <c r="R199" s="7">
        <f>SQRT(P199*(1-P199)/Q199)</f>
        <v>0.024563657894305084</v>
      </c>
      <c r="S199" s="7">
        <f>R199^2</f>
        <v>0.0006033732891484565</v>
      </c>
      <c r="Y199">
        <f t="shared" si="41"/>
        <v>330</v>
      </c>
    </row>
    <row r="200" spans="1:25" ht="12.75">
      <c r="A200" t="s">
        <v>198</v>
      </c>
      <c r="B200">
        <v>286</v>
      </c>
      <c r="C200">
        <v>0</v>
      </c>
      <c r="D200" s="6">
        <f t="shared" si="65"/>
        <v>0</v>
      </c>
      <c r="E200" s="6">
        <v>1</v>
      </c>
      <c r="F200">
        <f t="shared" si="66"/>
        <v>0</v>
      </c>
      <c r="G200" t="str">
        <f t="shared" si="67"/>
        <v>    S2B-004</v>
      </c>
      <c r="H200" s="15">
        <f t="shared" si="68"/>
        <v>0.45537112524814</v>
      </c>
      <c r="I200">
        <f t="shared" si="69"/>
        <v>0.8920733633734945</v>
      </c>
      <c r="J200">
        <f t="shared" si="70"/>
        <v>0.04268495604250095</v>
      </c>
      <c r="O200" t="s">
        <v>632</v>
      </c>
      <c r="R200" s="7">
        <f>SQRT(S200)</f>
        <v>0.013435917787694282</v>
      </c>
      <c r="S200" s="12">
        <f>Q199/(Q199-1)*SUM(J197:J216)/Q196</f>
        <v>0.0001805238867976796</v>
      </c>
      <c r="Y200">
        <f aca="true" t="shared" si="71" ref="Y200:Y263">ROUND(B200/10,0)*10</f>
        <v>290</v>
      </c>
    </row>
    <row r="201" spans="1:25" ht="12.75">
      <c r="A201" t="s">
        <v>199</v>
      </c>
      <c r="B201">
        <v>284</v>
      </c>
      <c r="C201">
        <v>0</v>
      </c>
      <c r="D201" s="6">
        <f t="shared" si="65"/>
        <v>0</v>
      </c>
      <c r="E201" s="6">
        <v>1</v>
      </c>
      <c r="F201">
        <f t="shared" si="66"/>
        <v>0</v>
      </c>
      <c r="G201" t="str">
        <f t="shared" si="67"/>
        <v>    S2B-005</v>
      </c>
      <c r="H201" s="15">
        <f t="shared" si="68"/>
        <v>0.4521867117848663</v>
      </c>
      <c r="I201">
        <f t="shared" si="69"/>
        <v>0.8858350881051484</v>
      </c>
      <c r="J201">
        <f t="shared" si="70"/>
        <v>0.04238645984639954</v>
      </c>
      <c r="Q201" s="9">
        <f>(Q196-Q199)*S201+Q199</f>
        <v>18830.7232320635</v>
      </c>
      <c r="R201" s="7"/>
      <c r="S201">
        <f>S199/S200</f>
        <v>3.3423459900610344</v>
      </c>
      <c r="T201" t="s">
        <v>623</v>
      </c>
      <c r="Y201">
        <f t="shared" si="71"/>
        <v>280</v>
      </c>
    </row>
    <row r="202" spans="1:25" ht="12.75">
      <c r="A202" t="s">
        <v>200</v>
      </c>
      <c r="B202">
        <v>311</v>
      </c>
      <c r="C202">
        <v>8</v>
      </c>
      <c r="D202" s="6">
        <f t="shared" si="65"/>
        <v>0.02572347266881029</v>
      </c>
      <c r="E202" s="6">
        <v>1</v>
      </c>
      <c r="F202">
        <f t="shared" si="66"/>
        <v>0.02625</v>
      </c>
      <c r="G202" t="str">
        <f t="shared" si="67"/>
        <v>    S2B-006</v>
      </c>
      <c r="H202" s="15">
        <f t="shared" si="68"/>
        <v>0.06252463116834436</v>
      </c>
      <c r="I202">
        <f t="shared" si="69"/>
        <v>0.28225174191193897</v>
      </c>
      <c r="J202">
        <f t="shared" si="70"/>
        <v>0.056736517747933535</v>
      </c>
      <c r="O202" t="s">
        <v>561</v>
      </c>
      <c r="P202">
        <f>P199</f>
        <v>0.01221671388101983</v>
      </c>
      <c r="Q202" s="9">
        <f>Q201</f>
        <v>18830.7232320635</v>
      </c>
      <c r="R202" s="7">
        <f>SQRT(P202*(1-P202)/Q202)</f>
        <v>0.000800524333863813</v>
      </c>
      <c r="S202" s="7">
        <f>$R$1/Q202</f>
        <v>0.00020399870755144907</v>
      </c>
      <c r="T202">
        <f>(P202+S202/2)/(1+S202)</f>
        <v>0.012316200745761475</v>
      </c>
      <c r="U202">
        <f>$Q$1*SQRT((P202*(1-P202)+S202/4)/Q202)/(1+S202)</f>
        <v>0.001571986949225854</v>
      </c>
      <c r="V202">
        <f>T202-U202</f>
        <v>0.010744213796535621</v>
      </c>
      <c r="W202">
        <f>T202+U202</f>
        <v>0.013888187694987328</v>
      </c>
      <c r="Y202">
        <f t="shared" si="71"/>
        <v>310</v>
      </c>
    </row>
    <row r="203" spans="1:25" ht="12.75">
      <c r="A203" t="s">
        <v>201</v>
      </c>
      <c r="B203">
        <v>341</v>
      </c>
      <c r="C203">
        <v>6</v>
      </c>
      <c r="D203" s="6">
        <f t="shared" si="65"/>
        <v>0.017595307917888565</v>
      </c>
      <c r="E203" s="6">
        <v>1</v>
      </c>
      <c r="F203">
        <f t="shared" si="66"/>
        <v>0.0175</v>
      </c>
      <c r="G203" t="str">
        <f t="shared" si="67"/>
        <v>    S2B-007</v>
      </c>
      <c r="H203" s="15">
        <f t="shared" si="68"/>
        <v>0.16968476020459883</v>
      </c>
      <c r="I203">
        <f t="shared" si="69"/>
        <v>0.49900689801057074</v>
      </c>
      <c r="J203">
        <f t="shared" si="70"/>
        <v>0.009864882370383007</v>
      </c>
      <c r="Y203">
        <f t="shared" si="71"/>
        <v>340</v>
      </c>
    </row>
    <row r="204" spans="1:25" ht="12.75">
      <c r="A204" t="s">
        <v>202</v>
      </c>
      <c r="B204">
        <v>265</v>
      </c>
      <c r="C204">
        <v>0</v>
      </c>
      <c r="D204" s="6">
        <f t="shared" si="65"/>
        <v>0</v>
      </c>
      <c r="E204" s="6">
        <v>1</v>
      </c>
      <c r="F204">
        <f t="shared" si="66"/>
        <v>0</v>
      </c>
      <c r="G204" t="str">
        <f t="shared" si="67"/>
        <v>    S2B-008</v>
      </c>
      <c r="H204" s="15">
        <f t="shared" si="68"/>
        <v>0.4219347838837661</v>
      </c>
      <c r="I204">
        <f t="shared" si="69"/>
        <v>0.8265714730558603</v>
      </c>
      <c r="J204">
        <f t="shared" si="70"/>
        <v>0.03955074598343619</v>
      </c>
      <c r="Y204">
        <f t="shared" si="71"/>
        <v>270</v>
      </c>
    </row>
    <row r="205" spans="1:25" ht="12.75">
      <c r="A205" t="s">
        <v>203</v>
      </c>
      <c r="B205">
        <v>275</v>
      </c>
      <c r="C205">
        <v>5</v>
      </c>
      <c r="D205" s="6">
        <f t="shared" si="65"/>
        <v>0.01818181818181818</v>
      </c>
      <c r="E205" s="6">
        <v>1</v>
      </c>
      <c r="F205">
        <f t="shared" si="66"/>
        <v>0.01875</v>
      </c>
      <c r="G205" t="str">
        <f t="shared" si="67"/>
        <v>    S2B-009</v>
      </c>
      <c r="H205" s="15">
        <f t="shared" si="68"/>
        <v>0.129741289783476</v>
      </c>
      <c r="I205">
        <f t="shared" si="69"/>
        <v>0.3901795380152041</v>
      </c>
      <c r="J205">
        <f t="shared" si="70"/>
        <v>0.009785179062835818</v>
      </c>
      <c r="Y205">
        <f t="shared" si="71"/>
        <v>280</v>
      </c>
    </row>
    <row r="206" spans="1:25" ht="12.75">
      <c r="A206" t="s">
        <v>204</v>
      </c>
      <c r="B206">
        <v>253</v>
      </c>
      <c r="C206">
        <v>5</v>
      </c>
      <c r="D206" s="6">
        <f t="shared" si="65"/>
        <v>0.019762845849802372</v>
      </c>
      <c r="E206" s="6">
        <v>1</v>
      </c>
      <c r="F206">
        <f t="shared" si="66"/>
        <v>0.02</v>
      </c>
      <c r="G206" t="str">
        <f t="shared" si="67"/>
        <v>    S2B-010</v>
      </c>
      <c r="H206" s="15">
        <f t="shared" si="68"/>
        <v>0.10261788002738616</v>
      </c>
      <c r="I206">
        <f t="shared" si="69"/>
        <v>0.3294636484033177</v>
      </c>
      <c r="J206">
        <f t="shared" si="70"/>
        <v>0.014406859245641314</v>
      </c>
      <c r="Y206">
        <f t="shared" si="71"/>
        <v>250</v>
      </c>
    </row>
    <row r="207" spans="1:25" ht="12.75">
      <c r="A207" t="s">
        <v>205</v>
      </c>
      <c r="B207">
        <v>280</v>
      </c>
      <c r="C207">
        <v>2</v>
      </c>
      <c r="D207" s="6">
        <f t="shared" si="65"/>
        <v>0.007142857142857143</v>
      </c>
      <c r="E207" s="6">
        <v>1</v>
      </c>
      <c r="F207">
        <f t="shared" si="66"/>
        <v>0.0075</v>
      </c>
      <c r="G207" t="str">
        <f t="shared" si="67"/>
        <v>    S2B-011</v>
      </c>
      <c r="H207" s="15">
        <f t="shared" si="68"/>
        <v>0.3004937382137333</v>
      </c>
      <c r="I207">
        <f aca="true" t="shared" si="72" ref="I207:I216">D207</f>
        <v>0.007142857142857143</v>
      </c>
      <c r="J207">
        <f t="shared" si="70"/>
        <v>0.0072083262158316955</v>
      </c>
      <c r="Y207">
        <f t="shared" si="71"/>
        <v>280</v>
      </c>
    </row>
    <row r="208" spans="1:25" ht="12.75">
      <c r="A208" t="s">
        <v>206</v>
      </c>
      <c r="B208">
        <v>241</v>
      </c>
      <c r="C208">
        <v>14</v>
      </c>
      <c r="D208" s="6">
        <f t="shared" si="65"/>
        <v>0.058091286307053944</v>
      </c>
      <c r="E208" s="6">
        <v>1</v>
      </c>
      <c r="F208">
        <f t="shared" si="66"/>
        <v>0.0575</v>
      </c>
      <c r="G208" t="str">
        <f t="shared" si="67"/>
        <v>    S2B-012</v>
      </c>
      <c r="H208" s="15">
        <f t="shared" si="68"/>
        <v>0.07973080411113802</v>
      </c>
      <c r="I208">
        <f t="shared" si="72"/>
        <v>0.058091286307053944</v>
      </c>
      <c r="J208">
        <f t="shared" si="70"/>
        <v>0.5071788112604193</v>
      </c>
      <c r="Y208">
        <f t="shared" si="71"/>
        <v>240</v>
      </c>
    </row>
    <row r="209" spans="1:25" ht="12.75">
      <c r="A209" t="s">
        <v>207</v>
      </c>
      <c r="B209">
        <v>268</v>
      </c>
      <c r="C209">
        <v>4</v>
      </c>
      <c r="D209" s="6">
        <f t="shared" si="65"/>
        <v>0.014925373134328358</v>
      </c>
      <c r="E209" s="6">
        <v>1</v>
      </c>
      <c r="F209">
        <f t="shared" si="66"/>
        <v>0.015</v>
      </c>
      <c r="G209" t="str">
        <f t="shared" si="67"/>
        <v>    S2B-013</v>
      </c>
      <c r="H209" s="15">
        <f t="shared" si="68"/>
        <v>0.16719317475539042</v>
      </c>
      <c r="I209">
        <f t="shared" si="72"/>
        <v>0.014925373134328358</v>
      </c>
      <c r="J209">
        <f t="shared" si="70"/>
        <v>0.0019662717667430878</v>
      </c>
      <c r="Y209">
        <f t="shared" si="71"/>
        <v>270</v>
      </c>
    </row>
    <row r="210" spans="1:25" ht="12.75">
      <c r="A210" t="s">
        <v>208</v>
      </c>
      <c r="B210">
        <v>312</v>
      </c>
      <c r="C210">
        <v>5</v>
      </c>
      <c r="D210" s="6">
        <f t="shared" si="65"/>
        <v>0.016025641025641024</v>
      </c>
      <c r="E210" s="6">
        <v>1</v>
      </c>
      <c r="F210">
        <f t="shared" si="66"/>
        <v>0.01625</v>
      </c>
      <c r="G210" t="str">
        <f t="shared" si="67"/>
        <v>    S2B-014</v>
      </c>
      <c r="H210" s="15">
        <f t="shared" si="68"/>
        <v>0.1778720530731538</v>
      </c>
      <c r="I210">
        <f t="shared" si="72"/>
        <v>0.016025641025641024</v>
      </c>
      <c r="J210">
        <f t="shared" si="70"/>
        <v>0.004526472909826034</v>
      </c>
      <c r="Y210">
        <f t="shared" si="71"/>
        <v>310</v>
      </c>
    </row>
    <row r="211" spans="1:25" ht="12.75">
      <c r="A211" t="s">
        <v>209</v>
      </c>
      <c r="B211">
        <v>287</v>
      </c>
      <c r="C211">
        <v>0</v>
      </c>
      <c r="D211" s="6">
        <f t="shared" si="65"/>
        <v>0</v>
      </c>
      <c r="E211" s="6">
        <v>1</v>
      </c>
      <c r="F211">
        <f t="shared" si="66"/>
        <v>0</v>
      </c>
      <c r="G211" t="str">
        <f t="shared" si="67"/>
        <v>    S2B-015</v>
      </c>
      <c r="H211" s="15">
        <f t="shared" si="68"/>
        <v>0.45696333197977684</v>
      </c>
      <c r="I211">
        <f t="shared" si="72"/>
        <v>0</v>
      </c>
      <c r="J211">
        <f t="shared" si="70"/>
        <v>0.04283420414055165</v>
      </c>
      <c r="Y211">
        <f t="shared" si="71"/>
        <v>290</v>
      </c>
    </row>
    <row r="212" spans="1:25" ht="12.75">
      <c r="A212" t="s">
        <v>210</v>
      </c>
      <c r="B212">
        <v>304</v>
      </c>
      <c r="C212">
        <v>0</v>
      </c>
      <c r="D212" s="6">
        <f t="shared" si="65"/>
        <v>0</v>
      </c>
      <c r="E212" s="6">
        <v>1</v>
      </c>
      <c r="F212">
        <f t="shared" si="66"/>
        <v>0</v>
      </c>
      <c r="G212" t="str">
        <f t="shared" si="67"/>
        <v>    S2B-016</v>
      </c>
      <c r="H212" s="15">
        <f t="shared" si="68"/>
        <v>0.48403084641760336</v>
      </c>
      <c r="I212">
        <f t="shared" si="72"/>
        <v>0</v>
      </c>
      <c r="J212">
        <f t="shared" si="70"/>
        <v>0.045371421807413596</v>
      </c>
      <c r="Y212">
        <f t="shared" si="71"/>
        <v>300</v>
      </c>
    </row>
    <row r="213" spans="1:25" ht="12.75">
      <c r="A213" t="s">
        <v>211</v>
      </c>
      <c r="B213">
        <v>244</v>
      </c>
      <c r="C213">
        <v>5</v>
      </c>
      <c r="D213" s="6">
        <f t="shared" si="65"/>
        <v>0.020491803278688523</v>
      </c>
      <c r="E213" s="6">
        <v>1</v>
      </c>
      <c r="F213">
        <f t="shared" si="66"/>
        <v>0.02</v>
      </c>
      <c r="G213" t="str">
        <f t="shared" si="67"/>
        <v>    S2B-017</v>
      </c>
      <c r="H213" s="15">
        <f t="shared" si="68"/>
        <v>0.09193280658708526</v>
      </c>
      <c r="I213">
        <f t="shared" si="72"/>
        <v>0.020491803278688523</v>
      </c>
      <c r="J213">
        <f t="shared" si="70"/>
        <v>0.016708413507615746</v>
      </c>
      <c r="Y213">
        <f t="shared" si="71"/>
        <v>240</v>
      </c>
    </row>
    <row r="214" spans="1:25" ht="12.75">
      <c r="A214" t="s">
        <v>212</v>
      </c>
      <c r="B214">
        <v>265</v>
      </c>
      <c r="C214">
        <v>1</v>
      </c>
      <c r="D214" s="6">
        <f t="shared" si="65"/>
        <v>0.0037735849056603774</v>
      </c>
      <c r="E214" s="6">
        <v>1</v>
      </c>
      <c r="F214">
        <f t="shared" si="66"/>
        <v>0.00375</v>
      </c>
      <c r="G214" t="str">
        <f t="shared" si="67"/>
        <v>    S2B-018</v>
      </c>
      <c r="H214" s="15">
        <f t="shared" si="68"/>
        <v>0.34590343832427656</v>
      </c>
      <c r="I214">
        <f t="shared" si="72"/>
        <v>0.0037735849056603774</v>
      </c>
      <c r="J214">
        <f t="shared" si="70"/>
        <v>0.01889090312705691</v>
      </c>
      <c r="Y214">
        <f t="shared" si="71"/>
        <v>270</v>
      </c>
    </row>
    <row r="215" spans="1:25" ht="12.75">
      <c r="A215" t="s">
        <v>213</v>
      </c>
      <c r="B215">
        <v>272</v>
      </c>
      <c r="C215">
        <v>3</v>
      </c>
      <c r="D215" s="6">
        <f t="shared" si="65"/>
        <v>0.011029411764705883</v>
      </c>
      <c r="E215" s="6">
        <v>1</v>
      </c>
      <c r="F215">
        <f t="shared" si="66"/>
        <v>0.01125</v>
      </c>
      <c r="G215" t="str">
        <f t="shared" si="67"/>
        <v>    S2B-019</v>
      </c>
      <c r="H215" s="15">
        <f t="shared" si="68"/>
        <v>0.22675367490389195</v>
      </c>
      <c r="I215">
        <f t="shared" si="72"/>
        <v>0.011029411764705883</v>
      </c>
      <c r="J215">
        <f t="shared" si="70"/>
        <v>0.0003834346777897734</v>
      </c>
      <c r="Y215">
        <f t="shared" si="71"/>
        <v>270</v>
      </c>
    </row>
    <row r="216" spans="1:25" ht="12.75">
      <c r="A216" t="s">
        <v>214</v>
      </c>
      <c r="B216">
        <v>310</v>
      </c>
      <c r="C216">
        <v>1</v>
      </c>
      <c r="D216" s="6">
        <f t="shared" si="65"/>
        <v>0.0032258064516129032</v>
      </c>
      <c r="E216" s="6">
        <v>1</v>
      </c>
      <c r="F216">
        <f t="shared" si="66"/>
        <v>0.00375</v>
      </c>
      <c r="G216" t="str">
        <f t="shared" si="67"/>
        <v>    S2B-020</v>
      </c>
      <c r="H216" s="15">
        <f t="shared" si="68"/>
        <v>0.41700496279388743</v>
      </c>
      <c r="I216">
        <f t="shared" si="72"/>
        <v>0.0032258064516129032</v>
      </c>
      <c r="J216">
        <f t="shared" si="70"/>
        <v>0.025059289085291054</v>
      </c>
      <c r="Y216">
        <f t="shared" si="71"/>
        <v>310</v>
      </c>
    </row>
    <row r="217" spans="1:25" ht="12.75">
      <c r="A217" t="s">
        <v>215</v>
      </c>
      <c r="B217" s="1">
        <v>27613</v>
      </c>
      <c r="C217">
        <v>295</v>
      </c>
      <c r="D217" s="5">
        <f t="shared" si="65"/>
        <v>0.010683373773222758</v>
      </c>
      <c r="E217" s="5">
        <v>1</v>
      </c>
      <c r="P217" t="s">
        <v>550</v>
      </c>
      <c r="Q217" t="s">
        <v>549</v>
      </c>
      <c r="R217" t="s">
        <v>551</v>
      </c>
      <c r="S217" s="22" t="s">
        <v>644</v>
      </c>
      <c r="T217" t="s">
        <v>552</v>
      </c>
      <c r="U217" t="s">
        <v>553</v>
      </c>
      <c r="V217" t="s">
        <v>554</v>
      </c>
      <c r="W217" t="s">
        <v>555</v>
      </c>
      <c r="Y217">
        <f t="shared" si="71"/>
        <v>27610</v>
      </c>
    </row>
    <row r="218" spans="1:25" ht="12.75">
      <c r="A218" t="s">
        <v>216</v>
      </c>
      <c r="B218" s="1">
        <v>8012</v>
      </c>
      <c r="C218">
        <v>115</v>
      </c>
      <c r="D218" s="5">
        <f t="shared" si="65"/>
        <v>0.01435346979530704</v>
      </c>
      <c r="E218" s="5">
        <v>1</v>
      </c>
      <c r="N218" s="2" t="s">
        <v>571</v>
      </c>
      <c r="O218" t="s">
        <v>556</v>
      </c>
      <c r="P218" s="10">
        <f>D217</f>
        <v>0.010683373773222758</v>
      </c>
      <c r="Q218" s="13">
        <f>B217</f>
        <v>27613</v>
      </c>
      <c r="R218" s="7">
        <f>SQRT(P218*(1-P218)/Q218)</f>
        <v>0.0006186785642232135</v>
      </c>
      <c r="S218" s="7">
        <f>$R$1/Q218</f>
        <v>0.00013911719847897728</v>
      </c>
      <c r="T218">
        <f>(P218+S218/2)/(1+S218)</f>
        <v>0.010751436662714105</v>
      </c>
      <c r="U218">
        <f>$Q$1*SQRT((P218*(1-P218)+S218/4)/Q218)/(1+S218)</f>
        <v>0.0012144097306101837</v>
      </c>
      <c r="V218">
        <f>T218-U218</f>
        <v>0.009537026932103922</v>
      </c>
      <c r="W218">
        <f>T218+U218</f>
        <v>0.011965846393324289</v>
      </c>
      <c r="Y218">
        <f t="shared" si="71"/>
        <v>8010</v>
      </c>
    </row>
    <row r="219" spans="1:25" ht="12.75">
      <c r="A219" t="s">
        <v>217</v>
      </c>
      <c r="B219" s="1">
        <v>5545</v>
      </c>
      <c r="C219">
        <v>97</v>
      </c>
      <c r="D219" s="5">
        <f t="shared" si="65"/>
        <v>0.017493237150586115</v>
      </c>
      <c r="E219" s="5">
        <v>1</v>
      </c>
      <c r="L219" t="str">
        <f>$A219</f>
        <v>    broadcast talks</v>
      </c>
      <c r="Q219" s="1"/>
      <c r="R219" s="7"/>
      <c r="S219" s="7"/>
      <c r="Y219">
        <f t="shared" si="71"/>
        <v>5550</v>
      </c>
    </row>
    <row r="220" spans="1:25" ht="12.75">
      <c r="A220" t="s">
        <v>218</v>
      </c>
      <c r="B220">
        <v>301</v>
      </c>
      <c r="C220">
        <v>1</v>
      </c>
      <c r="D220" s="6">
        <f t="shared" si="65"/>
        <v>0.0033222591362126247</v>
      </c>
      <c r="E220" s="6">
        <v>1</v>
      </c>
      <c r="F220">
        <f aca="true" t="shared" si="73" ref="F220:F250">ROUND(D220*$F$5,2)/$F$5</f>
        <v>0.00375</v>
      </c>
      <c r="G220" t="str">
        <f aca="true" t="shared" si="74" ref="G220:G239">A220</f>
        <v>     S2B-021</v>
      </c>
      <c r="H220" s="15">
        <f aca="true" t="shared" si="75" ref="H220:H250">B220*(D$2-D220)^2</f>
        <v>0.40277155489375555</v>
      </c>
      <c r="I220">
        <f aca="true" t="shared" si="76" ref="I220:I239">B220*(D$3-D220)^2</f>
        <v>0.8304842065640075</v>
      </c>
      <c r="J220">
        <f>B220*(D$217-D220)^2</f>
        <v>0.01630998861846065</v>
      </c>
      <c r="K220">
        <f>B220*(D$218-D220)^2</f>
        <v>0.03662797019020078</v>
      </c>
      <c r="L220">
        <f>B220*(D$219-D220)^2</f>
        <v>0.0604458019830409</v>
      </c>
      <c r="R220" t="s">
        <v>551</v>
      </c>
      <c r="S220" t="s">
        <v>558</v>
      </c>
      <c r="Y220">
        <f t="shared" si="71"/>
        <v>300</v>
      </c>
    </row>
    <row r="221" spans="1:25" ht="12.75">
      <c r="A221" t="s">
        <v>219</v>
      </c>
      <c r="B221">
        <v>227</v>
      </c>
      <c r="C221">
        <v>3</v>
      </c>
      <c r="D221" s="6">
        <f t="shared" si="65"/>
        <v>0.013215859030837005</v>
      </c>
      <c r="E221" s="6">
        <v>1</v>
      </c>
      <c r="F221">
        <f t="shared" si="73"/>
        <v>0.01375</v>
      </c>
      <c r="G221" t="str">
        <f t="shared" si="74"/>
        <v>     S2B-022</v>
      </c>
      <c r="H221" s="15">
        <f t="shared" si="75"/>
        <v>0.16166371377862696</v>
      </c>
      <c r="I221">
        <f t="shared" si="76"/>
        <v>0.4125963786749085</v>
      </c>
      <c r="J221">
        <f aca="true" t="shared" si="77" ref="J221:J250">B221*(D$217-D221)^2</f>
        <v>0.0014558603186676043</v>
      </c>
      <c r="K221">
        <f aca="true" t="shared" si="78" ref="K221:K250">B221*(D$218-D221)^2</f>
        <v>0.00029377392307644806</v>
      </c>
      <c r="L221">
        <f aca="true" t="shared" si="79" ref="L221:L239">B221*(D$219-D221)^2</f>
        <v>0.004153183732503014</v>
      </c>
      <c r="O221" t="s">
        <v>633</v>
      </c>
      <c r="P221">
        <f>P218</f>
        <v>0.010683373773222758</v>
      </c>
      <c r="Q221" s="11">
        <v>100</v>
      </c>
      <c r="R221" s="7">
        <f>SQRT(P221*(1-P221)/Q221)</f>
        <v>0.010280680569906048</v>
      </c>
      <c r="S221" s="7">
        <f>R221^2</f>
        <v>0.00010569239298044375</v>
      </c>
      <c r="Y221">
        <f t="shared" si="71"/>
        <v>230</v>
      </c>
    </row>
    <row r="222" spans="1:25" ht="12.75">
      <c r="A222" t="s">
        <v>220</v>
      </c>
      <c r="B222">
        <v>243</v>
      </c>
      <c r="C222">
        <v>11</v>
      </c>
      <c r="D222" s="6">
        <f t="shared" si="65"/>
        <v>0.04526748971193416</v>
      </c>
      <c r="E222" s="6">
        <v>1</v>
      </c>
      <c r="F222">
        <f t="shared" si="73"/>
        <v>0.045</v>
      </c>
      <c r="G222" t="str">
        <f t="shared" si="74"/>
        <v>     S2B-023</v>
      </c>
      <c r="H222" s="15">
        <f t="shared" si="75"/>
        <v>0.006994387502382003</v>
      </c>
      <c r="I222">
        <f t="shared" si="76"/>
        <v>0.02720954689407779</v>
      </c>
      <c r="J222">
        <f t="shared" si="77"/>
        <v>0.2906428412887223</v>
      </c>
      <c r="K222">
        <f t="shared" si="78"/>
        <v>0.2322294204595652</v>
      </c>
      <c r="L222">
        <f t="shared" si="79"/>
        <v>0.18745241259799625</v>
      </c>
      <c r="O222" t="s">
        <v>632</v>
      </c>
      <c r="R222" s="7">
        <f>SQRT(S222)</f>
        <v>0.012411931536543764</v>
      </c>
      <c r="S222" s="12">
        <f>Q221/(Q221-1)*SUM(J220:J325)/Q218</f>
        <v>0.00015405604446784964</v>
      </c>
      <c r="Y222">
        <f t="shared" si="71"/>
        <v>240</v>
      </c>
    </row>
    <row r="223" spans="1:25" ht="12.75">
      <c r="A223" t="s">
        <v>221</v>
      </c>
      <c r="B223">
        <v>236</v>
      </c>
      <c r="C223">
        <v>3</v>
      </c>
      <c r="D223" s="6">
        <f t="shared" si="65"/>
        <v>0.012711864406779662</v>
      </c>
      <c r="E223" s="6">
        <v>1</v>
      </c>
      <c r="F223">
        <f t="shared" si="73"/>
        <v>0.0125</v>
      </c>
      <c r="G223" t="str">
        <f t="shared" si="74"/>
        <v>     S2B-024</v>
      </c>
      <c r="H223" s="15">
        <f t="shared" si="75"/>
        <v>0.17448159049118658</v>
      </c>
      <c r="I223">
        <f t="shared" si="76"/>
        <v>0.439156633510294</v>
      </c>
      <c r="J223">
        <f t="shared" si="77"/>
        <v>0.0009710867231010293</v>
      </c>
      <c r="K223">
        <f t="shared" si="78"/>
        <v>0.000635988907387541</v>
      </c>
      <c r="L223">
        <f t="shared" si="79"/>
        <v>0.005395319974390798</v>
      </c>
      <c r="Q223" s="9">
        <f>(Q218-Q221)*S223+Q221</f>
        <v>18975.694349518428</v>
      </c>
      <c r="R223" s="7"/>
      <c r="S223">
        <f>S221/S222</f>
        <v>0.686064564006776</v>
      </c>
      <c r="T223" t="s">
        <v>623</v>
      </c>
      <c r="Y223">
        <f t="shared" si="71"/>
        <v>240</v>
      </c>
    </row>
    <row r="224" spans="1:25" ht="12.75">
      <c r="A224" t="s">
        <v>222</v>
      </c>
      <c r="B224">
        <v>271</v>
      </c>
      <c r="C224">
        <v>2</v>
      </c>
      <c r="D224" s="6">
        <f t="shared" si="65"/>
        <v>0.007380073800738007</v>
      </c>
      <c r="E224" s="6">
        <v>1</v>
      </c>
      <c r="F224">
        <f t="shared" si="73"/>
        <v>0.0075</v>
      </c>
      <c r="G224" t="str">
        <f t="shared" si="74"/>
        <v>     S2B-025</v>
      </c>
      <c r="H224" s="15">
        <f t="shared" si="75"/>
        <v>0.2866383109447635</v>
      </c>
      <c r="I224">
        <f t="shared" si="76"/>
        <v>0.6366494855457836</v>
      </c>
      <c r="J224">
        <f t="shared" si="77"/>
        <v>0.0029570952819270115</v>
      </c>
      <c r="K224">
        <f t="shared" si="78"/>
        <v>0.013178256209906355</v>
      </c>
      <c r="L224">
        <f t="shared" si="79"/>
        <v>0.027716815766932672</v>
      </c>
      <c r="O224" t="s">
        <v>561</v>
      </c>
      <c r="P224">
        <f>P221</f>
        <v>0.010683373773222758</v>
      </c>
      <c r="Q224" s="9">
        <f>Q223</f>
        <v>18975.694349518428</v>
      </c>
      <c r="R224" s="7">
        <f>SQRT(P224*(1-P224)/Q224)</f>
        <v>0.0007463164723255345</v>
      </c>
      <c r="S224" s="7">
        <f>$R$1/Q224</f>
        <v>0.00020244019169172005</v>
      </c>
      <c r="T224">
        <f>(P224+S224/2)/(1+S224)</f>
        <v>0.010782411075703553</v>
      </c>
      <c r="U224">
        <f>$Q$1*SQRT((P224*(1-P224)+S224/4)/Q224)/(1+S224)</f>
        <v>0.0014659516211623876</v>
      </c>
      <c r="V224">
        <f>T224-U224</f>
        <v>0.009316459454541166</v>
      </c>
      <c r="W224">
        <f>T224+U224</f>
        <v>0.01224836269686594</v>
      </c>
      <c r="Y224">
        <f t="shared" si="71"/>
        <v>270</v>
      </c>
    </row>
    <row r="225" spans="1:25" ht="12.75">
      <c r="A225" t="s">
        <v>223</v>
      </c>
      <c r="B225">
        <v>228</v>
      </c>
      <c r="C225">
        <v>1</v>
      </c>
      <c r="D225" s="6">
        <f t="shared" si="65"/>
        <v>0.0043859649122807015</v>
      </c>
      <c r="E225" s="6">
        <v>1</v>
      </c>
      <c r="F225">
        <f t="shared" si="73"/>
        <v>0.005</v>
      </c>
      <c r="G225" t="str">
        <f t="shared" si="74"/>
        <v>     S2B-026</v>
      </c>
      <c r="H225" s="15">
        <f t="shared" si="75"/>
        <v>0.28760416926033333</v>
      </c>
      <c r="I225">
        <f t="shared" si="76"/>
        <v>0.6038508650454423</v>
      </c>
      <c r="J225">
        <f t="shared" si="77"/>
        <v>0.009041877706506708</v>
      </c>
      <c r="K225">
        <f t="shared" si="78"/>
        <v>0.022652063019239086</v>
      </c>
      <c r="L225">
        <f t="shared" si="79"/>
        <v>0.03917053350062381</v>
      </c>
      <c r="Y225">
        <f t="shared" si="71"/>
        <v>230</v>
      </c>
    </row>
    <row r="226" spans="1:25" ht="12.75">
      <c r="A226" t="s">
        <v>224</v>
      </c>
      <c r="B226">
        <v>365</v>
      </c>
      <c r="C226">
        <v>1</v>
      </c>
      <c r="D226" s="6">
        <f t="shared" si="65"/>
        <v>0.0027397260273972603</v>
      </c>
      <c r="E226" s="6">
        <v>1</v>
      </c>
      <c r="F226">
        <f t="shared" si="73"/>
        <v>0.0025</v>
      </c>
      <c r="G226" t="str">
        <f t="shared" si="74"/>
        <v>     S2B-027</v>
      </c>
      <c r="H226" s="15">
        <f t="shared" si="75"/>
        <v>0.5040902526096988</v>
      </c>
      <c r="I226">
        <f t="shared" si="76"/>
        <v>1.0295264820422676</v>
      </c>
      <c r="J226">
        <f t="shared" si="77"/>
        <v>0.02303206192106185</v>
      </c>
      <c r="K226">
        <f t="shared" si="78"/>
        <v>0.04923085117193209</v>
      </c>
      <c r="L226">
        <f t="shared" si="79"/>
        <v>0.07944812301865091</v>
      </c>
      <c r="P226" t="s">
        <v>550</v>
      </c>
      <c r="Q226" t="s">
        <v>549</v>
      </c>
      <c r="R226" t="s">
        <v>551</v>
      </c>
      <c r="S226" s="22" t="s">
        <v>644</v>
      </c>
      <c r="T226" t="s">
        <v>552</v>
      </c>
      <c r="U226" t="s">
        <v>553</v>
      </c>
      <c r="V226" t="s">
        <v>554</v>
      </c>
      <c r="W226" t="s">
        <v>555</v>
      </c>
      <c r="Y226">
        <f t="shared" si="71"/>
        <v>370</v>
      </c>
    </row>
    <row r="227" spans="1:25" ht="12.75">
      <c r="A227" t="s">
        <v>225</v>
      </c>
      <c r="B227">
        <v>312</v>
      </c>
      <c r="C227">
        <v>1</v>
      </c>
      <c r="D227" s="6">
        <f t="shared" si="65"/>
        <v>0.003205128205128205</v>
      </c>
      <c r="E227" s="6">
        <v>1</v>
      </c>
      <c r="F227">
        <f t="shared" si="73"/>
        <v>0.00375</v>
      </c>
      <c r="G227" t="str">
        <f t="shared" si="74"/>
        <v>     S2B-028</v>
      </c>
      <c r="H227" s="15">
        <f t="shared" si="75"/>
        <v>0.42016869801067647</v>
      </c>
      <c r="I227">
        <f t="shared" si="76"/>
        <v>0.8646775896088266</v>
      </c>
      <c r="J227">
        <f t="shared" si="77"/>
        <v>0.017448336914338457</v>
      </c>
      <c r="K227">
        <f t="shared" si="78"/>
        <v>0.038777082305929085</v>
      </c>
      <c r="L227">
        <f t="shared" si="79"/>
        <v>0.06369481785802959</v>
      </c>
      <c r="N227" s="2" t="s">
        <v>617</v>
      </c>
      <c r="O227" t="s">
        <v>556</v>
      </c>
      <c r="P227" s="10">
        <f>D218</f>
        <v>0.01435346979530704</v>
      </c>
      <c r="Q227" s="13">
        <f>B218</f>
        <v>8012</v>
      </c>
      <c r="R227" s="7">
        <f>SQRT(P227*(1-P227)/Q227)</f>
        <v>0.0013288274113232895</v>
      </c>
      <c r="S227" s="7">
        <f>$R$1/Q227</f>
        <v>0.00047946120838741885</v>
      </c>
      <c r="T227">
        <f>(P227+S227/2)/(1+S227)</f>
        <v>0.014586206879124696</v>
      </c>
      <c r="U227">
        <f>$Q$1*SQRT((P227*(1-P227)+S227/4)/Q227)/(1+S227)</f>
        <v>0.0026142050838150557</v>
      </c>
      <c r="V227">
        <f>T227-U227</f>
        <v>0.01197200179530964</v>
      </c>
      <c r="W227">
        <f>T227+U227</f>
        <v>0.01720041196293975</v>
      </c>
      <c r="Y227">
        <f t="shared" si="71"/>
        <v>310</v>
      </c>
    </row>
    <row r="228" spans="1:25" ht="12.75">
      <c r="A228" t="s">
        <v>226</v>
      </c>
      <c r="B228">
        <v>350</v>
      </c>
      <c r="C228">
        <v>9</v>
      </c>
      <c r="D228" s="6">
        <f t="shared" si="65"/>
        <v>0.025714285714285714</v>
      </c>
      <c r="E228" s="6">
        <v>1</v>
      </c>
      <c r="F228">
        <f t="shared" si="73"/>
        <v>0.02625</v>
      </c>
      <c r="G228" t="str">
        <f t="shared" si="74"/>
        <v>     S2B-029</v>
      </c>
      <c r="H228" s="15">
        <f t="shared" si="75"/>
        <v>0.07045655331512084</v>
      </c>
      <c r="I228">
        <f t="shared" si="76"/>
        <v>0.3178404192644818</v>
      </c>
      <c r="J228">
        <f t="shared" si="77"/>
        <v>0.07907490982299614</v>
      </c>
      <c r="K228">
        <f t="shared" si="78"/>
        <v>0.045173848420721745</v>
      </c>
      <c r="L228">
        <f t="shared" si="79"/>
        <v>0.023654973820347532</v>
      </c>
      <c r="Q228" s="1"/>
      <c r="R228" s="7"/>
      <c r="S228" s="7"/>
      <c r="Y228">
        <f t="shared" si="71"/>
        <v>350</v>
      </c>
    </row>
    <row r="229" spans="1:25" ht="12.75">
      <c r="A229" t="s">
        <v>227</v>
      </c>
      <c r="B229">
        <v>303</v>
      </c>
      <c r="C229">
        <v>0</v>
      </c>
      <c r="D229" s="6">
        <f t="shared" si="65"/>
        <v>0</v>
      </c>
      <c r="E229" s="6">
        <v>1</v>
      </c>
      <c r="F229">
        <f t="shared" si="73"/>
        <v>0</v>
      </c>
      <c r="G229" t="str">
        <f t="shared" si="74"/>
        <v>     S2B-030</v>
      </c>
      <c r="H229" s="15">
        <f t="shared" si="75"/>
        <v>0.4824386396859665</v>
      </c>
      <c r="I229">
        <f t="shared" si="76"/>
        <v>0.9450987031544366</v>
      </c>
      <c r="J229">
        <f t="shared" si="77"/>
        <v>0.03458274597905031</v>
      </c>
      <c r="K229">
        <f t="shared" si="78"/>
        <v>0.06242469483493183</v>
      </c>
      <c r="L229">
        <f t="shared" si="79"/>
        <v>0.0927220438400138</v>
      </c>
      <c r="R229" t="s">
        <v>551</v>
      </c>
      <c r="S229" t="s">
        <v>558</v>
      </c>
      <c r="Y229">
        <f t="shared" si="71"/>
        <v>300</v>
      </c>
    </row>
    <row r="230" spans="1:25" ht="12.75">
      <c r="A230" t="s">
        <v>228</v>
      </c>
      <c r="B230">
        <v>252</v>
      </c>
      <c r="C230">
        <v>1</v>
      </c>
      <c r="D230" s="6">
        <f t="shared" si="65"/>
        <v>0.003968253968253968</v>
      </c>
      <c r="E230" s="6">
        <v>1</v>
      </c>
      <c r="F230">
        <f t="shared" si="73"/>
        <v>0.00375</v>
      </c>
      <c r="G230" t="str">
        <f t="shared" si="74"/>
        <v>     S2B-031</v>
      </c>
      <c r="H230" s="15">
        <f t="shared" si="75"/>
        <v>0.32539941987559107</v>
      </c>
      <c r="I230">
        <f t="shared" si="76"/>
        <v>0.6782924573215691</v>
      </c>
      <c r="J230">
        <f t="shared" si="77"/>
        <v>0.011363394166761189</v>
      </c>
      <c r="K230">
        <f t="shared" si="78"/>
        <v>0.02717888235916735</v>
      </c>
      <c r="L230">
        <f t="shared" si="79"/>
        <v>0.046097142860756585</v>
      </c>
      <c r="O230" t="s">
        <v>633</v>
      </c>
      <c r="P230">
        <f>P227</f>
        <v>0.01435346979530704</v>
      </c>
      <c r="Q230" s="11">
        <v>30</v>
      </c>
      <c r="R230" s="7">
        <f>SQRT(P230*(1-P230)/Q230)</f>
        <v>0.021715929406883362</v>
      </c>
      <c r="S230" s="7">
        <f>R230^2</f>
        <v>0.00047158159000474157</v>
      </c>
      <c r="Y230">
        <f t="shared" si="71"/>
        <v>250</v>
      </c>
    </row>
    <row r="231" spans="1:25" ht="12.75">
      <c r="A231" t="s">
        <v>229</v>
      </c>
      <c r="B231">
        <v>329</v>
      </c>
      <c r="C231">
        <v>6</v>
      </c>
      <c r="D231" s="6">
        <f t="shared" si="65"/>
        <v>0.0182370820668693</v>
      </c>
      <c r="E231" s="6">
        <v>1</v>
      </c>
      <c r="F231">
        <f t="shared" si="73"/>
        <v>0.01875</v>
      </c>
      <c r="G231" t="str">
        <f t="shared" si="74"/>
        <v>     S2B-032</v>
      </c>
      <c r="H231" s="15">
        <f t="shared" si="75"/>
        <v>0.15442892431884106</v>
      </c>
      <c r="I231">
        <f t="shared" si="76"/>
        <v>0.4654278912943787</v>
      </c>
      <c r="J231">
        <f t="shared" si="77"/>
        <v>0.018772249456231</v>
      </c>
      <c r="K231">
        <f t="shared" si="78"/>
        <v>0.004962124166747735</v>
      </c>
      <c r="L231">
        <f t="shared" si="79"/>
        <v>0.00018203743036903147</v>
      </c>
      <c r="O231" t="s">
        <v>632</v>
      </c>
      <c r="R231" s="7">
        <f>SQRT(S231)</f>
        <v>0.017912083193381823</v>
      </c>
      <c r="S231" s="12">
        <f>Q230/(Q230-1)*SUM(K220:K250)/Q227</f>
        <v>0.00032084272432663155</v>
      </c>
      <c r="Y231">
        <f t="shared" si="71"/>
        <v>330</v>
      </c>
    </row>
    <row r="232" spans="1:25" ht="12.75">
      <c r="A232" t="s">
        <v>230</v>
      </c>
      <c r="B232">
        <v>250</v>
      </c>
      <c r="C232">
        <v>4</v>
      </c>
      <c r="D232" s="6">
        <f t="shared" si="65"/>
        <v>0.016</v>
      </c>
      <c r="E232" s="6">
        <v>1</v>
      </c>
      <c r="F232">
        <f t="shared" si="73"/>
        <v>0.01625</v>
      </c>
      <c r="G232" t="str">
        <f t="shared" si="74"/>
        <v>     S2B-033</v>
      </c>
      <c r="H232" s="15">
        <f t="shared" si="75"/>
        <v>0.14283196104861365</v>
      </c>
      <c r="I232">
        <f t="shared" si="76"/>
        <v>0.3969904867100823</v>
      </c>
      <c r="J232">
        <f t="shared" si="77"/>
        <v>0.007066628608813905</v>
      </c>
      <c r="K232">
        <f t="shared" si="78"/>
        <v>0.0006777654287415608</v>
      </c>
      <c r="L232">
        <f t="shared" si="79"/>
        <v>0.0005574392969726346</v>
      </c>
      <c r="Q232" s="9">
        <f>(Q227-Q230)*S232+Q230</f>
        <v>11762.11659799325</v>
      </c>
      <c r="R232" s="7"/>
      <c r="S232">
        <f>S230/S231</f>
        <v>1.4698216735145642</v>
      </c>
      <c r="T232" t="s">
        <v>623</v>
      </c>
      <c r="Y232">
        <f t="shared" si="71"/>
        <v>250</v>
      </c>
    </row>
    <row r="233" spans="1:25" ht="12.75">
      <c r="A233" t="s">
        <v>231</v>
      </c>
      <c r="B233">
        <v>203</v>
      </c>
      <c r="C233">
        <v>20</v>
      </c>
      <c r="D233" s="6">
        <f t="shared" si="65"/>
        <v>0.09852216748768473</v>
      </c>
      <c r="E233" s="6">
        <v>1</v>
      </c>
      <c r="F233">
        <f t="shared" si="73"/>
        <v>0.09875</v>
      </c>
      <c r="G233" t="str">
        <f t="shared" si="74"/>
        <v>     S2B-034</v>
      </c>
      <c r="H233" s="15">
        <f t="shared" si="75"/>
        <v>0.6975627069729776</v>
      </c>
      <c r="I233">
        <f t="shared" si="76"/>
        <v>0.3696586803249145</v>
      </c>
      <c r="J233">
        <f t="shared" si="77"/>
        <v>1.5662776972859962</v>
      </c>
      <c r="K233">
        <f t="shared" si="78"/>
        <v>1.438127043259866</v>
      </c>
      <c r="L233">
        <f t="shared" si="79"/>
        <v>1.3328345729695996</v>
      </c>
      <c r="O233" t="s">
        <v>561</v>
      </c>
      <c r="P233">
        <f>P230</f>
        <v>0.01435346979530704</v>
      </c>
      <c r="Q233" s="9">
        <f>Q232</f>
        <v>11762.11659799325</v>
      </c>
      <c r="R233" s="7">
        <f>SQRT(P233*(1-P233)/Q233)</f>
        <v>0.0010967213763200113</v>
      </c>
      <c r="S233" s="7">
        <f>$R$1/Q233</f>
        <v>0.0003265945520600768</v>
      </c>
      <c r="T233">
        <f>(P233+S233/2)/(1+S233)</f>
        <v>0.01451202752220898</v>
      </c>
      <c r="U233">
        <f>$Q$1*SQRT((P233*(1-P233)+S233/4)/Q233)/(1+S233)</f>
        <v>0.0021550200385327617</v>
      </c>
      <c r="V233">
        <f>T233-U233</f>
        <v>0.012357007483676217</v>
      </c>
      <c r="W233">
        <f>T233+U233</f>
        <v>0.016667047560741742</v>
      </c>
      <c r="Y233">
        <f t="shared" si="71"/>
        <v>200</v>
      </c>
    </row>
    <row r="234" spans="1:25" ht="12.75">
      <c r="A234" t="s">
        <v>232</v>
      </c>
      <c r="B234">
        <v>258</v>
      </c>
      <c r="C234">
        <v>2</v>
      </c>
      <c r="D234" s="6">
        <f t="shared" si="65"/>
        <v>0.007751937984496124</v>
      </c>
      <c r="E234" s="6">
        <v>1</v>
      </c>
      <c r="F234">
        <f t="shared" si="73"/>
        <v>0.0075</v>
      </c>
      <c r="G234" t="str">
        <f t="shared" si="74"/>
        <v>     S2B-035</v>
      </c>
      <c r="H234" s="15">
        <f t="shared" si="75"/>
        <v>0.26668335180100056</v>
      </c>
      <c r="I234">
        <f t="shared" si="76"/>
        <v>0.5968444246690501</v>
      </c>
      <c r="J234">
        <f t="shared" si="77"/>
        <v>0.0022170754721242544</v>
      </c>
      <c r="K234">
        <f t="shared" si="78"/>
        <v>0.0112436973402803</v>
      </c>
      <c r="L234">
        <f t="shared" si="79"/>
        <v>0.024482370636362515</v>
      </c>
      <c r="P234" t="s">
        <v>550</v>
      </c>
      <c r="Q234" t="s">
        <v>549</v>
      </c>
      <c r="R234" t="s">
        <v>551</v>
      </c>
      <c r="S234" s="22" t="s">
        <v>644</v>
      </c>
      <c r="T234" t="s">
        <v>552</v>
      </c>
      <c r="U234" t="s">
        <v>553</v>
      </c>
      <c r="V234" t="s">
        <v>554</v>
      </c>
      <c r="W234" t="s">
        <v>555</v>
      </c>
      <c r="Y234">
        <f t="shared" si="71"/>
        <v>260</v>
      </c>
    </row>
    <row r="235" spans="1:25" ht="12.75">
      <c r="A235" t="s">
        <v>233</v>
      </c>
      <c r="B235">
        <v>289</v>
      </c>
      <c r="C235">
        <v>5</v>
      </c>
      <c r="D235" s="6">
        <f t="shared" si="65"/>
        <v>0.01730103806228374</v>
      </c>
      <c r="E235" s="6">
        <v>1</v>
      </c>
      <c r="F235">
        <f t="shared" si="73"/>
        <v>0.0175</v>
      </c>
      <c r="G235" t="str">
        <f t="shared" si="74"/>
        <v>     S2B-036</v>
      </c>
      <c r="H235" s="15">
        <f t="shared" si="75"/>
        <v>0.14762828342871967</v>
      </c>
      <c r="I235">
        <f t="shared" si="76"/>
        <v>0.42944356429595465</v>
      </c>
      <c r="J235">
        <f t="shared" si="77"/>
        <v>0.012656315905744049</v>
      </c>
      <c r="K235">
        <f t="shared" si="78"/>
        <v>0.0025108778609730376</v>
      </c>
      <c r="L235">
        <f t="shared" si="79"/>
        <v>1.0675801478292488E-05</v>
      </c>
      <c r="N235" s="2" t="s">
        <v>599</v>
      </c>
      <c r="O235" t="s">
        <v>556</v>
      </c>
      <c r="P235" s="10">
        <f>D219</f>
        <v>0.017493237150586115</v>
      </c>
      <c r="Q235" s="13">
        <f>B219</f>
        <v>5545</v>
      </c>
      <c r="R235" s="7">
        <f>SQRT(P235*(1-P235)/Q235)</f>
        <v>0.0017605651095269333</v>
      </c>
      <c r="S235" s="7">
        <f>$R$1/Q235</f>
        <v>0.0006927760507844905</v>
      </c>
      <c r="T235">
        <f>(P235+S235/2)/(1+S235)</f>
        <v>0.017827274866899823</v>
      </c>
      <c r="U235">
        <f>$Q$1*SQRT((P235*(1-P235)+S235/4)/Q235)/(1+S235)</f>
        <v>0.0034655786132660985</v>
      </c>
      <c r="V235">
        <f>T235-U235</f>
        <v>0.014361696253633725</v>
      </c>
      <c r="W235">
        <f>T235+U235</f>
        <v>0.02129285348016592</v>
      </c>
      <c r="Y235">
        <f t="shared" si="71"/>
        <v>290</v>
      </c>
    </row>
    <row r="236" spans="1:25" ht="12.75">
      <c r="A236" t="s">
        <v>234</v>
      </c>
      <c r="B236">
        <v>246</v>
      </c>
      <c r="C236">
        <v>8</v>
      </c>
      <c r="D236" s="6">
        <f t="shared" si="65"/>
        <v>0.032520325203252036</v>
      </c>
      <c r="E236" s="6">
        <v>1</v>
      </c>
      <c r="F236">
        <f t="shared" si="73"/>
        <v>0.0325</v>
      </c>
      <c r="G236" t="str">
        <f t="shared" si="74"/>
        <v>     S2B-037</v>
      </c>
      <c r="H236" s="15">
        <f t="shared" si="75"/>
        <v>0.013406013887482828</v>
      </c>
      <c r="I236">
        <f t="shared" si="76"/>
        <v>0.1338826159662241</v>
      </c>
      <c r="J236">
        <f t="shared" si="77"/>
        <v>0.11730570214833459</v>
      </c>
      <c r="K236">
        <f t="shared" si="78"/>
        <v>0.08118852031164236</v>
      </c>
      <c r="L236">
        <f t="shared" si="79"/>
        <v>0.05555009033427342</v>
      </c>
      <c r="Q236" s="1"/>
      <c r="R236" s="7"/>
      <c r="S236" s="7"/>
      <c r="Y236">
        <f t="shared" si="71"/>
        <v>250</v>
      </c>
    </row>
    <row r="237" spans="1:25" ht="12.75">
      <c r="A237" t="s">
        <v>235</v>
      </c>
      <c r="B237">
        <v>306</v>
      </c>
      <c r="C237">
        <v>9</v>
      </c>
      <c r="D237" s="6">
        <f t="shared" si="65"/>
        <v>0.029411764705882353</v>
      </c>
      <c r="E237" s="6">
        <v>1</v>
      </c>
      <c r="F237">
        <f t="shared" si="73"/>
        <v>0.03</v>
      </c>
      <c r="G237" t="str">
        <f t="shared" si="74"/>
        <v>     S2B-038</v>
      </c>
      <c r="H237" s="15">
        <f t="shared" si="75"/>
        <v>0.03367676804746904</v>
      </c>
      <c r="I237">
        <f t="shared" si="76"/>
        <v>0.213875674285237</v>
      </c>
      <c r="J237">
        <f t="shared" si="77"/>
        <v>0.10733030383951697</v>
      </c>
      <c r="K237">
        <f t="shared" si="78"/>
        <v>0.06938618715784066</v>
      </c>
      <c r="L237">
        <f t="shared" si="79"/>
        <v>0.04346769752042485</v>
      </c>
      <c r="R237" t="s">
        <v>551</v>
      </c>
      <c r="S237" t="s">
        <v>558</v>
      </c>
      <c r="Y237">
        <f t="shared" si="71"/>
        <v>310</v>
      </c>
    </row>
    <row r="238" spans="1:25" ht="12.75">
      <c r="A238" t="s">
        <v>236</v>
      </c>
      <c r="B238">
        <v>269</v>
      </c>
      <c r="C238">
        <v>0</v>
      </c>
      <c r="D238" s="6">
        <f t="shared" si="65"/>
        <v>0</v>
      </c>
      <c r="E238" s="6">
        <v>1</v>
      </c>
      <c r="F238">
        <f t="shared" si="73"/>
        <v>0</v>
      </c>
      <c r="G238" t="str">
        <f t="shared" si="74"/>
        <v>     S2B-039</v>
      </c>
      <c r="H238" s="15">
        <f t="shared" si="75"/>
        <v>0.4283036108103135</v>
      </c>
      <c r="I238">
        <f t="shared" si="76"/>
        <v>0.8390480235925526</v>
      </c>
      <c r="J238">
        <f t="shared" si="77"/>
        <v>0.03070217382298526</v>
      </c>
      <c r="K238">
        <f t="shared" si="78"/>
        <v>0.05541994359932891</v>
      </c>
      <c r="L238">
        <f t="shared" si="79"/>
        <v>0.08231759007578783</v>
      </c>
      <c r="O238" t="s">
        <v>633</v>
      </c>
      <c r="P238">
        <f>P235</f>
        <v>0.017493237150586115</v>
      </c>
      <c r="Q238" s="11">
        <v>20</v>
      </c>
      <c r="R238" s="7">
        <f>SQRT(P238*(1-P238)/Q238)</f>
        <v>0.02931486295770412</v>
      </c>
      <c r="S238" s="7">
        <f>R238^2</f>
        <v>0.0008593611902289732</v>
      </c>
      <c r="Y238">
        <f t="shared" si="71"/>
        <v>270</v>
      </c>
    </row>
    <row r="239" spans="1:25" ht="12.75">
      <c r="A239" t="s">
        <v>237</v>
      </c>
      <c r="B239">
        <v>307</v>
      </c>
      <c r="C239">
        <v>10</v>
      </c>
      <c r="D239" s="6">
        <f t="shared" si="65"/>
        <v>0.03257328990228013</v>
      </c>
      <c r="E239" s="6">
        <v>1</v>
      </c>
      <c r="F239">
        <f t="shared" si="73"/>
        <v>0.0325</v>
      </c>
      <c r="G239" t="str">
        <f t="shared" si="74"/>
        <v>     S2B-040</v>
      </c>
      <c r="H239" s="15">
        <f t="shared" si="75"/>
        <v>0.0164910609838161</v>
      </c>
      <c r="I239">
        <f t="shared" si="76"/>
        <v>0.1663233481309746</v>
      </c>
      <c r="J239">
        <f t="shared" si="77"/>
        <v>0.14710470743810997</v>
      </c>
      <c r="K239">
        <f t="shared" si="78"/>
        <v>0.10191228633225151</v>
      </c>
      <c r="L239">
        <f t="shared" si="79"/>
        <v>0.0698142532351194</v>
      </c>
      <c r="O239" t="s">
        <v>632</v>
      </c>
      <c r="R239" s="7">
        <f>SQRT(S239)</f>
        <v>0.020617250685243452</v>
      </c>
      <c r="S239" s="12">
        <f>Q238/(Q238-1)*SUM(L220:L239)/Q235</f>
        <v>0.00042507102581817167</v>
      </c>
      <c r="Y239">
        <f t="shared" si="71"/>
        <v>310</v>
      </c>
    </row>
    <row r="240" spans="1:25" ht="12.75">
      <c r="A240" t="s">
        <v>238</v>
      </c>
      <c r="B240" s="1">
        <v>2467</v>
      </c>
      <c r="C240">
        <v>18</v>
      </c>
      <c r="D240" s="5">
        <f t="shared" si="65"/>
        <v>0.007296311309282529</v>
      </c>
      <c r="E240" s="5">
        <v>1</v>
      </c>
      <c r="L240" t="str">
        <f>$A240</f>
        <v>    non-broadcast speeches</v>
      </c>
      <c r="Q240" s="9">
        <f>(Q235-Q238)*S240+Q238</f>
        <v>11189.828775970414</v>
      </c>
      <c r="R240" s="7"/>
      <c r="S240">
        <f>S238/S239</f>
        <v>2.021688466238989</v>
      </c>
      <c r="T240" t="s">
        <v>623</v>
      </c>
      <c r="Y240">
        <f t="shared" si="71"/>
        <v>2470</v>
      </c>
    </row>
    <row r="241" spans="1:25" ht="12.75">
      <c r="A241" t="s">
        <v>239</v>
      </c>
      <c r="B241">
        <v>259</v>
      </c>
      <c r="C241">
        <v>0</v>
      </c>
      <c r="D241" s="6">
        <f t="shared" si="65"/>
        <v>0</v>
      </c>
      <c r="E241" s="6">
        <v>1</v>
      </c>
      <c r="F241">
        <f t="shared" si="73"/>
        <v>0</v>
      </c>
      <c r="G241" t="str">
        <f aca="true" t="shared" si="80" ref="G241:G250">A241</f>
        <v>     S2B-041</v>
      </c>
      <c r="H241" s="15">
        <f t="shared" si="75"/>
        <v>0.41238154349394496</v>
      </c>
      <c r="I241">
        <f aca="true" t="shared" si="81" ref="I241:I250">B241*(D$3-D241)^2</f>
        <v>0.807856647250822</v>
      </c>
      <c r="J241">
        <f t="shared" si="77"/>
        <v>0.02956082907120142</v>
      </c>
      <c r="K241">
        <f t="shared" si="78"/>
        <v>0.053359722647681</v>
      </c>
      <c r="L241">
        <f>B241*(D$240-D241)^2</f>
        <v>0.01378816510898871</v>
      </c>
      <c r="O241" t="s">
        <v>561</v>
      </c>
      <c r="P241">
        <f>P238</f>
        <v>0.017493237150586115</v>
      </c>
      <c r="Q241" s="9">
        <f>Q240</f>
        <v>11189.828775970414</v>
      </c>
      <c r="R241" s="7">
        <f>SQRT(P241*(1-P241)/Q241)</f>
        <v>0.0012393419366904818</v>
      </c>
      <c r="S241" s="7">
        <f>$R$1/Q241</f>
        <v>0.00034329776429191687</v>
      </c>
      <c r="T241">
        <f>(P241+S241/2)/(1+S241)</f>
        <v>0.017658823798002193</v>
      </c>
      <c r="U241">
        <f>$Q$1*SQRT((P241*(1-P241)+S241/4)/Q241)/(1+S241)</f>
        <v>0.0024342821462285725</v>
      </c>
      <c r="V241">
        <f>T241-U241</f>
        <v>0.01522454165177362</v>
      </c>
      <c r="W241">
        <f>T241+U241</f>
        <v>0.020093105944230766</v>
      </c>
      <c r="Y241">
        <f t="shared" si="71"/>
        <v>260</v>
      </c>
    </row>
    <row r="242" spans="1:25" ht="12.75">
      <c r="A242" t="s">
        <v>240</v>
      </c>
      <c r="B242">
        <v>223</v>
      </c>
      <c r="C242">
        <v>3</v>
      </c>
      <c r="D242" s="6">
        <f t="shared" si="65"/>
        <v>0.013452914798206279</v>
      </c>
      <c r="E242" s="6">
        <v>1</v>
      </c>
      <c r="F242">
        <f t="shared" si="73"/>
        <v>0.01375</v>
      </c>
      <c r="G242" t="str">
        <f t="shared" si="80"/>
        <v>     S2B-042</v>
      </c>
      <c r="H242" s="15">
        <f t="shared" si="75"/>
        <v>0.15600605415418733</v>
      </c>
      <c r="I242">
        <f t="shared" si="81"/>
        <v>0.400830995440324</v>
      </c>
      <c r="J242">
        <f t="shared" si="77"/>
        <v>0.0017104897200618898</v>
      </c>
      <c r="K242">
        <f t="shared" si="78"/>
        <v>0.0001808528445251028</v>
      </c>
      <c r="L242">
        <f aca="true" t="shared" si="82" ref="L242:L250">B242*(D$240-D242)^2</f>
        <v>0.008452539933921662</v>
      </c>
      <c r="Y242">
        <f t="shared" si="71"/>
        <v>220</v>
      </c>
    </row>
    <row r="243" spans="1:25" ht="12.75">
      <c r="A243" t="s">
        <v>241</v>
      </c>
      <c r="B243">
        <v>213</v>
      </c>
      <c r="C243">
        <v>1</v>
      </c>
      <c r="D243" s="6">
        <f t="shared" si="65"/>
        <v>0.004694835680751174</v>
      </c>
      <c r="E243" s="6">
        <v>1</v>
      </c>
      <c r="F243">
        <f t="shared" si="73"/>
        <v>0.005</v>
      </c>
      <c r="G243" t="str">
        <f t="shared" si="80"/>
        <v>     S2B-043</v>
      </c>
      <c r="H243" s="15">
        <f t="shared" si="75"/>
        <v>0.26402993905425104</v>
      </c>
      <c r="I243">
        <f t="shared" si="81"/>
        <v>0.5573726713013171</v>
      </c>
      <c r="J243">
        <f t="shared" si="77"/>
        <v>0.007638731347301421</v>
      </c>
      <c r="K243">
        <f t="shared" si="78"/>
        <v>0.019870602360237685</v>
      </c>
      <c r="L243">
        <f t="shared" si="82"/>
        <v>0.001441514869964476</v>
      </c>
      <c r="P243" t="s">
        <v>550</v>
      </c>
      <c r="Q243" t="s">
        <v>549</v>
      </c>
      <c r="R243" t="s">
        <v>551</v>
      </c>
      <c r="S243" s="22" t="s">
        <v>644</v>
      </c>
      <c r="T243" t="s">
        <v>552</v>
      </c>
      <c r="U243" t="s">
        <v>553</v>
      </c>
      <c r="V243" t="s">
        <v>554</v>
      </c>
      <c r="W243" t="s">
        <v>555</v>
      </c>
      <c r="Y243">
        <f t="shared" si="71"/>
        <v>210</v>
      </c>
    </row>
    <row r="244" spans="1:25" ht="12.75">
      <c r="A244" t="s">
        <v>242</v>
      </c>
      <c r="B244">
        <v>241</v>
      </c>
      <c r="C244">
        <v>2</v>
      </c>
      <c r="D244" s="6">
        <f t="shared" si="65"/>
        <v>0.008298755186721992</v>
      </c>
      <c r="E244" s="6">
        <v>1</v>
      </c>
      <c r="F244">
        <f t="shared" si="73"/>
        <v>0.00875</v>
      </c>
      <c r="G244" t="str">
        <f t="shared" si="80"/>
        <v>     S2B-044</v>
      </c>
      <c r="H244" s="15">
        <f t="shared" si="75"/>
        <v>0.2407094717676258</v>
      </c>
      <c r="I244">
        <f t="shared" si="81"/>
        <v>0.5449127192925598</v>
      </c>
      <c r="J244">
        <f t="shared" si="77"/>
        <v>0.0013704237985434637</v>
      </c>
      <c r="K244">
        <f t="shared" si="78"/>
        <v>0.008834956126930579</v>
      </c>
      <c r="L244">
        <f t="shared" si="82"/>
        <v>0.00024217938830722334</v>
      </c>
      <c r="N244" s="2" t="s">
        <v>600</v>
      </c>
      <c r="O244" t="s">
        <v>556</v>
      </c>
      <c r="P244" s="10">
        <f>D240</f>
        <v>0.007296311309282529</v>
      </c>
      <c r="Q244" s="13">
        <f>B240</f>
        <v>2467</v>
      </c>
      <c r="R244" s="7">
        <f>SQRT(P244*(1-P244)/Q244)</f>
        <v>0.0017134716405755226</v>
      </c>
      <c r="S244" s="7">
        <f>$R$1/Q244</f>
        <v>0.0015571314153222536</v>
      </c>
      <c r="T244">
        <f>(P244+S244/2)/(1+S244)</f>
        <v>0.008062322920643449</v>
      </c>
      <c r="U244">
        <f>$Q$1*SQRT((P244*(1-P244)+S244/4)/Q244)/(1+S244)</f>
        <v>0.0034420428485327907</v>
      </c>
      <c r="V244">
        <f>T244-U244</f>
        <v>0.004620280072110659</v>
      </c>
      <c r="W244">
        <f>T244+U244</f>
        <v>0.011504365769176239</v>
      </c>
      <c r="Y244">
        <f t="shared" si="71"/>
        <v>240</v>
      </c>
    </row>
    <row r="245" spans="1:25" ht="12.75">
      <c r="A245" t="s">
        <v>243</v>
      </c>
      <c r="B245">
        <v>223</v>
      </c>
      <c r="C245">
        <v>0</v>
      </c>
      <c r="D245" s="6">
        <f t="shared" si="65"/>
        <v>0</v>
      </c>
      <c r="E245" s="6">
        <v>1</v>
      </c>
      <c r="F245">
        <f t="shared" si="73"/>
        <v>0</v>
      </c>
      <c r="G245" t="str">
        <f t="shared" si="80"/>
        <v>     S2B-045</v>
      </c>
      <c r="H245" s="15">
        <f t="shared" si="75"/>
        <v>0.35506210115501824</v>
      </c>
      <c r="I245">
        <f t="shared" si="81"/>
        <v>0.6955676924205919</v>
      </c>
      <c r="J245">
        <f t="shared" si="77"/>
        <v>0.025451987964779602</v>
      </c>
      <c r="K245">
        <f t="shared" si="78"/>
        <v>0.0459429272217485</v>
      </c>
      <c r="L245">
        <f t="shared" si="82"/>
        <v>0.011871663394998</v>
      </c>
      <c r="Q245" s="1"/>
      <c r="R245" s="7"/>
      <c r="S245" s="7"/>
      <c r="Y245">
        <f t="shared" si="71"/>
        <v>220</v>
      </c>
    </row>
    <row r="246" spans="1:25" ht="12.75">
      <c r="A246" t="s">
        <v>244</v>
      </c>
      <c r="B246">
        <v>263</v>
      </c>
      <c r="C246">
        <v>3</v>
      </c>
      <c r="D246" s="6">
        <f t="shared" si="65"/>
        <v>0.011406844106463879</v>
      </c>
      <c r="E246" s="6">
        <v>1</v>
      </c>
      <c r="F246">
        <f t="shared" si="73"/>
        <v>0.01125</v>
      </c>
      <c r="G246" t="str">
        <f t="shared" si="80"/>
        <v>     S2B-046</v>
      </c>
      <c r="H246" s="15">
        <f t="shared" si="75"/>
        <v>0.21355611134443428</v>
      </c>
      <c r="I246">
        <f t="shared" si="81"/>
        <v>0.5194582887320192</v>
      </c>
      <c r="J246">
        <f t="shared" si="77"/>
        <v>0.00013765665197004484</v>
      </c>
      <c r="K246">
        <f t="shared" si="78"/>
        <v>0.002283524575889564</v>
      </c>
      <c r="L246">
        <f t="shared" si="82"/>
        <v>0.004443774207573028</v>
      </c>
      <c r="R246" t="s">
        <v>551</v>
      </c>
      <c r="S246" t="s">
        <v>558</v>
      </c>
      <c r="Y246">
        <f t="shared" si="71"/>
        <v>260</v>
      </c>
    </row>
    <row r="247" spans="1:25" ht="12.75">
      <c r="A247" t="s">
        <v>245</v>
      </c>
      <c r="B247">
        <v>296</v>
      </c>
      <c r="C247">
        <v>3</v>
      </c>
      <c r="D247" s="6">
        <f t="shared" si="65"/>
        <v>0.010135135135135136</v>
      </c>
      <c r="E247" s="6">
        <v>1</v>
      </c>
      <c r="F247">
        <f t="shared" si="73"/>
        <v>0.01</v>
      </c>
      <c r="G247" t="str">
        <f t="shared" si="80"/>
        <v>     S2B-047</v>
      </c>
      <c r="H247" s="15">
        <f t="shared" si="75"/>
        <v>0.2622838065744642</v>
      </c>
      <c r="I247">
        <f t="shared" si="81"/>
        <v>0.6185747037457439</v>
      </c>
      <c r="J247">
        <f t="shared" si="77"/>
        <v>8.896741887048255E-05</v>
      </c>
      <c r="K247">
        <f t="shared" si="78"/>
        <v>0.005267126802341453</v>
      </c>
      <c r="L247">
        <f t="shared" si="82"/>
        <v>0.002385440531411615</v>
      </c>
      <c r="O247" t="s">
        <v>633</v>
      </c>
      <c r="P247">
        <f>P244</f>
        <v>0.007296311309282529</v>
      </c>
      <c r="Q247" s="11">
        <v>10</v>
      </c>
      <c r="R247" s="7">
        <f>SQRT(P247*(1-P247)/Q247)</f>
        <v>0.02691296184101736</v>
      </c>
      <c r="S247" s="7">
        <f>R247^2</f>
        <v>0.0007243075150560565</v>
      </c>
      <c r="Y247">
        <f t="shared" si="71"/>
        <v>300</v>
      </c>
    </row>
    <row r="248" spans="1:25" ht="12.75">
      <c r="A248" t="s">
        <v>246</v>
      </c>
      <c r="B248">
        <v>258</v>
      </c>
      <c r="C248">
        <v>2</v>
      </c>
      <c r="D248" s="6">
        <f t="shared" si="65"/>
        <v>0.007751937984496124</v>
      </c>
      <c r="E248" s="6">
        <v>1</v>
      </c>
      <c r="F248">
        <f t="shared" si="73"/>
        <v>0.0075</v>
      </c>
      <c r="G248" t="str">
        <f t="shared" si="80"/>
        <v>     S2B-048</v>
      </c>
      <c r="H248" s="15">
        <f t="shared" si="75"/>
        <v>0.26668335180100056</v>
      </c>
      <c r="I248">
        <f t="shared" si="81"/>
        <v>0.5968444246690501</v>
      </c>
      <c r="J248">
        <f t="shared" si="77"/>
        <v>0.0022170754721242544</v>
      </c>
      <c r="K248">
        <f t="shared" si="78"/>
        <v>0.0112436973402803</v>
      </c>
      <c r="L248">
        <f t="shared" si="82"/>
        <v>5.355968212887823E-05</v>
      </c>
      <c r="O248" t="s">
        <v>632</v>
      </c>
      <c r="R248" s="7">
        <f>SQRT(S248)</f>
        <v>0.005542620174122327</v>
      </c>
      <c r="S248" s="12">
        <f>Q247/(Q247-1)*SUM(L241:L250)/Q244</f>
        <v>3.072063839458781E-05</v>
      </c>
      <c r="Y248">
        <f t="shared" si="71"/>
        <v>260</v>
      </c>
    </row>
    <row r="249" spans="1:25" ht="12.75">
      <c r="A249" t="s">
        <v>247</v>
      </c>
      <c r="B249">
        <v>214</v>
      </c>
      <c r="C249">
        <v>0</v>
      </c>
      <c r="D249" s="6">
        <f t="shared" si="65"/>
        <v>0</v>
      </c>
      <c r="E249" s="6">
        <v>1</v>
      </c>
      <c r="F249">
        <f t="shared" si="73"/>
        <v>0</v>
      </c>
      <c r="G249" t="str">
        <f t="shared" si="80"/>
        <v>     S2B-049</v>
      </c>
      <c r="H249" s="15">
        <f t="shared" si="75"/>
        <v>0.34073224057028656</v>
      </c>
      <c r="I249">
        <f t="shared" si="81"/>
        <v>0.6674954537130344</v>
      </c>
      <c r="J249">
        <f t="shared" si="77"/>
        <v>0.024424777688174148</v>
      </c>
      <c r="K249">
        <f t="shared" si="78"/>
        <v>0.04408872836526538</v>
      </c>
      <c r="L249">
        <f t="shared" si="82"/>
        <v>0.011392537966500324</v>
      </c>
      <c r="Q249" s="9">
        <f>(Q244-Q247)*S249+Q247</f>
        <v>57939.25074129498</v>
      </c>
      <c r="R249" s="7"/>
      <c r="S249">
        <f>S247/S248</f>
        <v>23.577228628935686</v>
      </c>
      <c r="T249" t="s">
        <v>623</v>
      </c>
      <c r="Y249">
        <f t="shared" si="71"/>
        <v>210</v>
      </c>
    </row>
    <row r="250" spans="1:25" ht="12.75">
      <c r="A250" t="s">
        <v>248</v>
      </c>
      <c r="B250">
        <v>277</v>
      </c>
      <c r="C250">
        <v>4</v>
      </c>
      <c r="D250" s="6">
        <f t="shared" si="65"/>
        <v>0.01444043321299639</v>
      </c>
      <c r="E250" s="6">
        <v>1</v>
      </c>
      <c r="F250">
        <f t="shared" si="73"/>
        <v>0.015</v>
      </c>
      <c r="G250" t="str">
        <f t="shared" si="80"/>
        <v>     S2B-050</v>
      </c>
      <c r="H250" s="15">
        <f t="shared" si="75"/>
        <v>0.17958327565479423</v>
      </c>
      <c r="I250">
        <f t="shared" si="81"/>
        <v>0.47496893568474036</v>
      </c>
      <c r="J250">
        <f t="shared" si="77"/>
        <v>0.003909992290615829</v>
      </c>
      <c r="K250">
        <f t="shared" si="78"/>
        <v>2.0948501764908596E-06</v>
      </c>
      <c r="L250">
        <f t="shared" si="82"/>
        <v>0.014137658343709393</v>
      </c>
      <c r="O250" t="s">
        <v>561</v>
      </c>
      <c r="P250">
        <f>P247</f>
        <v>0.007296311309282529</v>
      </c>
      <c r="Q250" s="9">
        <f>Q249</f>
        <v>57939.25074129498</v>
      </c>
      <c r="R250" s="7">
        <f>SQRT(P250*(1-P250)/Q250)</f>
        <v>0.00035356971485280025</v>
      </c>
      <c r="S250" s="7">
        <f>$R$1/Q250</f>
        <v>6.630122330632923E-05</v>
      </c>
      <c r="T250">
        <f>(P250+S250/2)/(1+S250)</f>
        <v>0.007328976000861253</v>
      </c>
      <c r="U250">
        <f>$Q$1*SQRT((P250*(1-P250)+S250/4)/Q250)/(1+S250)</f>
        <v>0.0006937289727845513</v>
      </c>
      <c r="V250">
        <f>T250-U250</f>
        <v>0.006635247028076702</v>
      </c>
      <c r="W250">
        <f>T250+U250</f>
        <v>0.008022704973645805</v>
      </c>
      <c r="Y250">
        <f t="shared" si="71"/>
        <v>280</v>
      </c>
    </row>
    <row r="251" spans="1:25" ht="12.75">
      <c r="A251" t="s">
        <v>249</v>
      </c>
      <c r="B251" s="1">
        <v>19601</v>
      </c>
      <c r="C251">
        <v>180</v>
      </c>
      <c r="D251" s="5">
        <f t="shared" si="65"/>
        <v>0.009183204938523544</v>
      </c>
      <c r="E251" s="5">
        <v>1</v>
      </c>
      <c r="Y251">
        <f t="shared" si="71"/>
        <v>19600</v>
      </c>
    </row>
    <row r="252" spans="1:25" ht="12.75">
      <c r="A252" t="s">
        <v>250</v>
      </c>
      <c r="B252" s="1">
        <v>3118</v>
      </c>
      <c r="C252">
        <v>28</v>
      </c>
      <c r="D252" s="5">
        <f t="shared" si="65"/>
        <v>0.008980115458627326</v>
      </c>
      <c r="E252" s="5">
        <v>1</v>
      </c>
      <c r="L252" t="str">
        <f>$A252</f>
        <v>    demonstrations</v>
      </c>
      <c r="P252" t="s">
        <v>550</v>
      </c>
      <c r="Q252" t="s">
        <v>549</v>
      </c>
      <c r="R252" t="s">
        <v>551</v>
      </c>
      <c r="S252" s="22" t="s">
        <v>644</v>
      </c>
      <c r="T252" t="s">
        <v>552</v>
      </c>
      <c r="U252" t="s">
        <v>553</v>
      </c>
      <c r="V252" t="s">
        <v>554</v>
      </c>
      <c r="W252" t="s">
        <v>555</v>
      </c>
      <c r="Y252">
        <f t="shared" si="71"/>
        <v>3120</v>
      </c>
    </row>
    <row r="253" spans="1:25" ht="12.75">
      <c r="A253" t="s">
        <v>251</v>
      </c>
      <c r="B253">
        <v>308</v>
      </c>
      <c r="C253">
        <v>1</v>
      </c>
      <c r="D253" s="6">
        <f t="shared" si="65"/>
        <v>0.003246753246753247</v>
      </c>
      <c r="E253" s="6">
        <v>1</v>
      </c>
      <c r="F253">
        <f aca="true" t="shared" si="83" ref="F253:F316">ROUND(D253*$F$5,2)/$F$5</f>
        <v>0.00375</v>
      </c>
      <c r="G253" t="str">
        <f aca="true" t="shared" si="84" ref="G253:G262">A253</f>
        <v>     S2A-051</v>
      </c>
      <c r="H253" s="15">
        <f aca="true" t="shared" si="85" ref="H253:H262">B253*(D$2-D253)^2</f>
        <v>0.41384149612575416</v>
      </c>
      <c r="I253">
        <f aca="true" t="shared" si="86" ref="I253:I262">B253*(D$3-D253)^2</f>
        <v>0.8522426641137595</v>
      </c>
      <c r="J253">
        <f aca="true" t="shared" si="87" ref="J253:J262">B253*(D$217-D253)^2</f>
        <v>0.01703342405524996</v>
      </c>
      <c r="K253">
        <f>B253*(D$251-D253)^2</f>
        <v>0.010854369276126504</v>
      </c>
      <c r="L253">
        <f>B253*(D$252-D253)^2</f>
        <v>0.010124404213784055</v>
      </c>
      <c r="N253" s="2" t="s">
        <v>618</v>
      </c>
      <c r="O253" t="s">
        <v>556</v>
      </c>
      <c r="P253" s="10">
        <f>D251</f>
        <v>0.009183204938523544</v>
      </c>
      <c r="Q253" s="13">
        <f>B251</f>
        <v>19601</v>
      </c>
      <c r="R253" s="7">
        <f>SQRT(P253*(1-P253)/Q253)</f>
        <v>0.0006813255942337126</v>
      </c>
      <c r="S253" s="7">
        <f>$R$1/Q253</f>
        <v>0.00019598200099994897</v>
      </c>
      <c r="T253">
        <f>(P253+S253/2)/(1+S253)</f>
        <v>0.009279377348082806</v>
      </c>
      <c r="U253">
        <f>$Q$1*SQRT((P253*(1-P253)+S253/4)/Q253)/(1+S253)</f>
        <v>0.0013386990679192775</v>
      </c>
      <c r="V253">
        <f>T253-U253</f>
        <v>0.007940678280163527</v>
      </c>
      <c r="W253">
        <f>T253+U253</f>
        <v>0.010618076416002084</v>
      </c>
      <c r="Y253">
        <f t="shared" si="71"/>
        <v>310</v>
      </c>
    </row>
    <row r="254" spans="1:25" ht="12.75">
      <c r="A254" t="s">
        <v>252</v>
      </c>
      <c r="B254">
        <v>204</v>
      </c>
      <c r="C254">
        <v>4</v>
      </c>
      <c r="D254" s="6">
        <f t="shared" si="65"/>
        <v>0.0196078431372549</v>
      </c>
      <c r="E254" s="6">
        <v>1</v>
      </c>
      <c r="F254">
        <f t="shared" si="83"/>
        <v>0.02</v>
      </c>
      <c r="G254" t="str">
        <f t="shared" si="84"/>
        <v>     S2A-052</v>
      </c>
      <c r="H254" s="15">
        <f t="shared" si="85"/>
        <v>0.08402182394233801</v>
      </c>
      <c r="I254">
        <f t="shared" si="86"/>
        <v>0.2679415280871412</v>
      </c>
      <c r="J254">
        <f t="shared" si="87"/>
        <v>0.016247815299627853</v>
      </c>
      <c r="K254">
        <f aca="true" t="shared" si="88" ref="K254:K317">B254*(D$251-D254)^2</f>
        <v>0.02216930864118759</v>
      </c>
      <c r="L254">
        <f aca="true" t="shared" si="89" ref="L254:L262">B254*(D$252-D254)^2</f>
        <v>0.023041513504657603</v>
      </c>
      <c r="Q254" s="1"/>
      <c r="R254" s="7"/>
      <c r="S254" s="7"/>
      <c r="Y254">
        <f t="shared" si="71"/>
        <v>200</v>
      </c>
    </row>
    <row r="255" spans="1:25" ht="12.75">
      <c r="A255" t="s">
        <v>253</v>
      </c>
      <c r="B255">
        <v>271</v>
      </c>
      <c r="C255">
        <v>3</v>
      </c>
      <c r="D255" s="6">
        <f t="shared" si="65"/>
        <v>0.01107011070110701</v>
      </c>
      <c r="E255" s="6">
        <v>1</v>
      </c>
      <c r="F255">
        <f t="shared" si="83"/>
        <v>0.01125</v>
      </c>
      <c r="G255" t="str">
        <f t="shared" si="84"/>
        <v>     S2A-053</v>
      </c>
      <c r="H255" s="15">
        <f t="shared" si="85"/>
        <v>0.22528356498145855</v>
      </c>
      <c r="I255">
        <f t="shared" si="86"/>
        <v>0.5434011895893331</v>
      </c>
      <c r="J255">
        <f t="shared" si="87"/>
        <v>4.0532237326513704E-05</v>
      </c>
      <c r="K255">
        <f t="shared" si="88"/>
        <v>0.0009648720197119577</v>
      </c>
      <c r="L255">
        <f t="shared" si="89"/>
        <v>0.001183749710782271</v>
      </c>
      <c r="R255" t="s">
        <v>551</v>
      </c>
      <c r="S255" t="s">
        <v>558</v>
      </c>
      <c r="Y255">
        <f t="shared" si="71"/>
        <v>270</v>
      </c>
    </row>
    <row r="256" spans="1:25" ht="12.75">
      <c r="A256" t="s">
        <v>254</v>
      </c>
      <c r="B256">
        <v>431</v>
      </c>
      <c r="C256">
        <v>2</v>
      </c>
      <c r="D256" s="6">
        <f t="shared" si="65"/>
        <v>0.004640371229698376</v>
      </c>
      <c r="E256" s="6">
        <v>1</v>
      </c>
      <c r="F256">
        <f t="shared" si="83"/>
        <v>0.005</v>
      </c>
      <c r="G256" t="str">
        <f t="shared" si="84"/>
        <v>     S2A-054</v>
      </c>
      <c r="H256" s="15">
        <f t="shared" si="85"/>
        <v>0.5359119828645806</v>
      </c>
      <c r="I256">
        <f t="shared" si="86"/>
        <v>1.1302321018713937</v>
      </c>
      <c r="J256">
        <f t="shared" si="87"/>
        <v>0.015739206168389166</v>
      </c>
      <c r="K256">
        <f t="shared" si="88"/>
        <v>0.008894692723702479</v>
      </c>
      <c r="L256">
        <f t="shared" si="89"/>
        <v>0.008117186768157036</v>
      </c>
      <c r="O256" t="s">
        <v>633</v>
      </c>
      <c r="P256">
        <f>P253</f>
        <v>0.009183204938523544</v>
      </c>
      <c r="Q256" s="11">
        <v>70</v>
      </c>
      <c r="R256" s="7">
        <f>SQRT(P256*(1-P256)/Q256)</f>
        <v>0.011401048626946946</v>
      </c>
      <c r="S256" s="7">
        <f>R256^2</f>
        <v>0.00012998390979400884</v>
      </c>
      <c r="Y256">
        <f t="shared" si="71"/>
        <v>430</v>
      </c>
    </row>
    <row r="257" spans="1:25" ht="12.75">
      <c r="A257" t="s">
        <v>255</v>
      </c>
      <c r="B257">
        <v>318</v>
      </c>
      <c r="C257">
        <v>3</v>
      </c>
      <c r="D257" s="6">
        <f t="shared" si="65"/>
        <v>0.009433962264150943</v>
      </c>
      <c r="E257" s="6">
        <v>1</v>
      </c>
      <c r="F257">
        <f t="shared" si="83"/>
        <v>0.01</v>
      </c>
      <c r="G257" t="str">
        <f t="shared" si="84"/>
        <v>     S2A-055</v>
      </c>
      <c r="H257" s="15">
        <f t="shared" si="85"/>
        <v>0.29520883605752246</v>
      </c>
      <c r="I257">
        <f t="shared" si="86"/>
        <v>0.6850922130845987</v>
      </c>
      <c r="J257">
        <f t="shared" si="87"/>
        <v>0.0004964072598423529</v>
      </c>
      <c r="K257">
        <f t="shared" si="88"/>
        <v>1.9995597161146135E-05</v>
      </c>
      <c r="L257">
        <f t="shared" si="89"/>
        <v>6.550066147710952E-05</v>
      </c>
      <c r="O257" t="s">
        <v>632</v>
      </c>
      <c r="R257" s="7">
        <f>SQRT(S257)</f>
        <v>0.009027200589808663</v>
      </c>
      <c r="S257" s="12">
        <f>Q256/(Q256-1)*SUM(K253:K325)/Q253</f>
        <v>8.149035048864186E-05</v>
      </c>
      <c r="Y257">
        <f t="shared" si="71"/>
        <v>320</v>
      </c>
    </row>
    <row r="258" spans="1:25" ht="12.75">
      <c r="A258" t="s">
        <v>256</v>
      </c>
      <c r="B258">
        <v>315</v>
      </c>
      <c r="C258">
        <v>1</v>
      </c>
      <c r="D258" s="6">
        <f t="shared" si="65"/>
        <v>0.0031746031746031746</v>
      </c>
      <c r="E258" s="6">
        <v>1</v>
      </c>
      <c r="F258">
        <f t="shared" si="83"/>
        <v>0.00375</v>
      </c>
      <c r="G258" t="str">
        <f t="shared" si="84"/>
        <v>     S2A-056</v>
      </c>
      <c r="H258" s="15">
        <f t="shared" si="85"/>
        <v>0.424914793175062</v>
      </c>
      <c r="I258">
        <f t="shared" si="86"/>
        <v>0.8740044774808208</v>
      </c>
      <c r="J258">
        <f t="shared" si="87"/>
        <v>0.017760215309348577</v>
      </c>
      <c r="K258">
        <f t="shared" si="88"/>
        <v>0.011372537974576897</v>
      </c>
      <c r="L258">
        <f t="shared" si="89"/>
        <v>0.010616751457185923</v>
      </c>
      <c r="Q258" s="9">
        <f>(Q253-Q256)*S258+Q256</f>
        <v>31223.57495659113</v>
      </c>
      <c r="R258" s="7"/>
      <c r="S258">
        <f>S256/S257</f>
        <v>1.5950834548456878</v>
      </c>
      <c r="T258" t="s">
        <v>623</v>
      </c>
      <c r="Y258">
        <f t="shared" si="71"/>
        <v>320</v>
      </c>
    </row>
    <row r="259" spans="1:25" ht="12.75">
      <c r="A259" t="s">
        <v>257</v>
      </c>
      <c r="B259">
        <v>300</v>
      </c>
      <c r="C259">
        <v>2</v>
      </c>
      <c r="D259" s="6">
        <f aca="true" t="shared" si="90" ref="D259:D322">C259/B259</f>
        <v>0.006666666666666667</v>
      </c>
      <c r="E259" s="6">
        <v>1</v>
      </c>
      <c r="F259">
        <f t="shared" si="83"/>
        <v>0.00625</v>
      </c>
      <c r="G259" t="str">
        <f t="shared" si="84"/>
        <v>     S2A-057</v>
      </c>
      <c r="H259" s="15">
        <f t="shared" si="85"/>
        <v>0.33138549189408945</v>
      </c>
      <c r="I259">
        <f t="shared" si="86"/>
        <v>0.7256776626686596</v>
      </c>
      <c r="J259">
        <f t="shared" si="87"/>
        <v>0.004840180793957461</v>
      </c>
      <c r="K259">
        <f t="shared" si="88"/>
        <v>0.001899889462116119</v>
      </c>
      <c r="L259">
        <f t="shared" si="89"/>
        <v>0.0016056135939072692</v>
      </c>
      <c r="O259" t="s">
        <v>561</v>
      </c>
      <c r="P259">
        <f>P256</f>
        <v>0.009183204938523544</v>
      </c>
      <c r="Q259" s="9">
        <f>Q258</f>
        <v>31223.57495659113</v>
      </c>
      <c r="R259" s="7">
        <f>SQRT(P259*(1-P259)/Q259)</f>
        <v>0.0005398243927023273</v>
      </c>
      <c r="S259" s="7">
        <f>$R$1/Q259</f>
        <v>0.00012303021697357213</v>
      </c>
      <c r="T259">
        <f>(P259+S259/2)/(1+S259)</f>
        <v>0.009243582807011971</v>
      </c>
      <c r="U259">
        <f>$Q$1*SQRT((P259*(1-P259)+S259/4)/Q259)/(1+S259)</f>
        <v>0.0010596906072971794</v>
      </c>
      <c r="V259">
        <f>T259-U259</f>
        <v>0.008183892199714791</v>
      </c>
      <c r="W259">
        <f>T259+U259</f>
        <v>0.010303273414309151</v>
      </c>
      <c r="Y259">
        <f t="shared" si="71"/>
        <v>300</v>
      </c>
    </row>
    <row r="260" spans="1:25" ht="12.75">
      <c r="A260" t="s">
        <v>258</v>
      </c>
      <c r="B260">
        <v>353</v>
      </c>
      <c r="C260">
        <v>8</v>
      </c>
      <c r="D260" s="6">
        <f t="shared" si="90"/>
        <v>0.0226628895184136</v>
      </c>
      <c r="E260" s="6">
        <v>1</v>
      </c>
      <c r="F260">
        <f t="shared" si="83"/>
        <v>0.0225</v>
      </c>
      <c r="G260" t="str">
        <f t="shared" si="84"/>
        <v>     S2A-058</v>
      </c>
      <c r="H260" s="15">
        <f t="shared" si="85"/>
        <v>0.10491264869391864</v>
      </c>
      <c r="I260">
        <f t="shared" si="86"/>
        <v>0.38877085734403377</v>
      </c>
      <c r="J260">
        <f t="shared" si="87"/>
        <v>0.050658605513714164</v>
      </c>
      <c r="K260">
        <f t="shared" si="88"/>
        <v>0.06414076941978399</v>
      </c>
      <c r="L260">
        <f t="shared" si="89"/>
        <v>0.06608806200781953</v>
      </c>
      <c r="Y260">
        <f t="shared" si="71"/>
        <v>350</v>
      </c>
    </row>
    <row r="261" spans="1:25" ht="12.75">
      <c r="A261" t="s">
        <v>259</v>
      </c>
      <c r="B261">
        <v>333</v>
      </c>
      <c r="C261">
        <v>0</v>
      </c>
      <c r="D261" s="6">
        <f t="shared" si="90"/>
        <v>0</v>
      </c>
      <c r="E261" s="6">
        <v>1</v>
      </c>
      <c r="F261">
        <f t="shared" si="83"/>
        <v>0</v>
      </c>
      <c r="G261" t="str">
        <f t="shared" si="84"/>
        <v>     S2A-059</v>
      </c>
      <c r="H261" s="15">
        <f t="shared" si="85"/>
        <v>0.5302048416350721</v>
      </c>
      <c r="I261">
        <f t="shared" si="86"/>
        <v>1.0386728321796284</v>
      </c>
      <c r="J261">
        <f t="shared" si="87"/>
        <v>0.03800678023440183</v>
      </c>
      <c r="K261">
        <f t="shared" si="88"/>
        <v>0.028082307229993424</v>
      </c>
      <c r="L261">
        <f t="shared" si="89"/>
        <v>0.026853943725542395</v>
      </c>
      <c r="P261" t="s">
        <v>550</v>
      </c>
      <c r="Q261" t="s">
        <v>549</v>
      </c>
      <c r="R261" t="s">
        <v>551</v>
      </c>
      <c r="S261" s="22" t="s">
        <v>644</v>
      </c>
      <c r="T261" t="s">
        <v>552</v>
      </c>
      <c r="U261" t="s">
        <v>553</v>
      </c>
      <c r="V261" t="s">
        <v>554</v>
      </c>
      <c r="W261" t="s">
        <v>555</v>
      </c>
      <c r="Y261">
        <f t="shared" si="71"/>
        <v>330</v>
      </c>
    </row>
    <row r="262" spans="1:25" ht="12.75">
      <c r="A262" t="s">
        <v>260</v>
      </c>
      <c r="B262">
        <v>285</v>
      </c>
      <c r="C262">
        <v>4</v>
      </c>
      <c r="D262" s="6">
        <f t="shared" si="90"/>
        <v>0.014035087719298246</v>
      </c>
      <c r="E262" s="6">
        <v>1</v>
      </c>
      <c r="F262">
        <f t="shared" si="83"/>
        <v>0.01375</v>
      </c>
      <c r="G262" t="str">
        <f t="shared" si="84"/>
        <v>     S2A-060</v>
      </c>
      <c r="H262" s="15">
        <f t="shared" si="85"/>
        <v>0.19069954753309645</v>
      </c>
      <c r="I262">
        <f t="shared" si="86"/>
        <v>0.49830065478333224</v>
      </c>
      <c r="J262">
        <f t="shared" si="87"/>
        <v>0.003201686117250322</v>
      </c>
      <c r="K262">
        <f t="shared" si="88"/>
        <v>0.006709118457737746</v>
      </c>
      <c r="L262">
        <f t="shared" si="89"/>
        <v>0.0072825321985034545</v>
      </c>
      <c r="N262" s="2" t="s">
        <v>601</v>
      </c>
      <c r="O262" t="s">
        <v>556</v>
      </c>
      <c r="P262" s="10">
        <f>D252</f>
        <v>0.008980115458627326</v>
      </c>
      <c r="Q262" s="13">
        <f>B252</f>
        <v>3118</v>
      </c>
      <c r="R262" s="7">
        <f>SQRT(P262*(1-P262)/Q262)</f>
        <v>0.0016894451215670597</v>
      </c>
      <c r="S262" s="7">
        <f>$R$1/Q262</f>
        <v>0.00123202155279025</v>
      </c>
      <c r="T262">
        <f>(P262+S262/2)/(1+S262)</f>
        <v>0.009584318148494706</v>
      </c>
      <c r="U262">
        <f>$Q$1*SQRT((P262*(1-P262)+S262/4)/Q262)/(1+S262)</f>
        <v>0.003363913157641098</v>
      </c>
      <c r="V262">
        <f>T262-U262</f>
        <v>0.006220404990853608</v>
      </c>
      <c r="W262">
        <f>T262+U262</f>
        <v>0.012948231306135803</v>
      </c>
      <c r="Y262">
        <f t="shared" si="71"/>
        <v>290</v>
      </c>
    </row>
    <row r="263" spans="1:25" ht="12.75">
      <c r="A263" t="s">
        <v>261</v>
      </c>
      <c r="B263" s="1">
        <v>2670</v>
      </c>
      <c r="C263">
        <v>19</v>
      </c>
      <c r="D263" s="5">
        <f t="shared" si="90"/>
        <v>0.007116104868913857</v>
      </c>
      <c r="E263" s="5">
        <v>1</v>
      </c>
      <c r="L263" t="str">
        <f>$A263</f>
        <v>    legal presentations</v>
      </c>
      <c r="Q263" s="1"/>
      <c r="R263" s="7"/>
      <c r="S263" s="7"/>
      <c r="Y263">
        <f t="shared" si="71"/>
        <v>2670</v>
      </c>
    </row>
    <row r="264" spans="1:25" ht="12.75">
      <c r="A264" t="s">
        <v>262</v>
      </c>
      <c r="B264">
        <v>289</v>
      </c>
      <c r="C264">
        <v>2</v>
      </c>
      <c r="D264" s="6">
        <f t="shared" si="90"/>
        <v>0.006920415224913495</v>
      </c>
      <c r="E264" s="6">
        <v>1</v>
      </c>
      <c r="F264">
        <f t="shared" si="83"/>
        <v>0.0075</v>
      </c>
      <c r="G264" t="str">
        <f aca="true" t="shared" si="91" ref="G264:G273">A264</f>
        <v>     S2A-061</v>
      </c>
      <c r="H264" s="15">
        <f aca="true" t="shared" si="92" ref="H264:H273">B264*(D$2-D264)^2</f>
        <v>0.3143787149625777</v>
      </c>
      <c r="I264">
        <f aca="true" t="shared" si="93" ref="I264:I273">B264*(D$3-D264)^2</f>
        <v>0.6918746458092495</v>
      </c>
      <c r="J264">
        <f aca="true" t="shared" si="94" ref="J264:J273">B264*(D$217-D264)^2</f>
        <v>0.004092198683488895</v>
      </c>
      <c r="K264">
        <f t="shared" si="88"/>
        <v>0.0014797427962376204</v>
      </c>
      <c r="L264">
        <f>B264*(D$263-D264)^2</f>
        <v>1.106709222623769E-05</v>
      </c>
      <c r="R264" t="s">
        <v>551</v>
      </c>
      <c r="S264" t="s">
        <v>558</v>
      </c>
      <c r="Y264">
        <f aca="true" t="shared" si="95" ref="Y264:Y327">ROUND(B264/10,0)*10</f>
        <v>290</v>
      </c>
    </row>
    <row r="265" spans="1:25" ht="12.75">
      <c r="A265" t="s">
        <v>263</v>
      </c>
      <c r="B265">
        <v>271</v>
      </c>
      <c r="C265">
        <v>2</v>
      </c>
      <c r="D265" s="6">
        <f t="shared" si="90"/>
        <v>0.007380073800738007</v>
      </c>
      <c r="E265" s="6">
        <v>1</v>
      </c>
      <c r="F265">
        <f t="shared" si="83"/>
        <v>0.0075</v>
      </c>
      <c r="G265" t="str">
        <f t="shared" si="91"/>
        <v>     S2A-062</v>
      </c>
      <c r="H265" s="15">
        <f t="shared" si="92"/>
        <v>0.2866383109447635</v>
      </c>
      <c r="I265">
        <f t="shared" si="93"/>
        <v>0.6366494855457836</v>
      </c>
      <c r="J265">
        <f t="shared" si="94"/>
        <v>0.0029570952819270115</v>
      </c>
      <c r="K265">
        <f t="shared" si="88"/>
        <v>0.0008810973949140282</v>
      </c>
      <c r="L265">
        <f aca="true" t="shared" si="96" ref="L265:L273">B265*(D$263-D265)^2</f>
        <v>1.88831707784317E-05</v>
      </c>
      <c r="O265" t="s">
        <v>633</v>
      </c>
      <c r="P265">
        <f>P262</f>
        <v>0.008980115458627326</v>
      </c>
      <c r="Q265" s="11">
        <v>10</v>
      </c>
      <c r="R265" s="7">
        <f>SQRT(P265*(1-P265)/Q265)</f>
        <v>0.029831984488091046</v>
      </c>
      <c r="S265" s="7">
        <f>R265^2</f>
        <v>0.0008899472984977047</v>
      </c>
      <c r="Y265">
        <f t="shared" si="95"/>
        <v>270</v>
      </c>
    </row>
    <row r="266" spans="1:25" ht="12.75">
      <c r="A266" t="s">
        <v>264</v>
      </c>
      <c r="B266">
        <v>232</v>
      </c>
      <c r="C266">
        <v>0</v>
      </c>
      <c r="D266" s="6">
        <f t="shared" si="90"/>
        <v>0</v>
      </c>
      <c r="E266" s="6">
        <v>1</v>
      </c>
      <c r="F266">
        <f t="shared" si="83"/>
        <v>0</v>
      </c>
      <c r="G266" t="str">
        <f t="shared" si="91"/>
        <v>     S2A-063</v>
      </c>
      <c r="H266" s="15">
        <f t="shared" si="92"/>
        <v>0.3693919617397499</v>
      </c>
      <c r="I266">
        <f t="shared" si="93"/>
        <v>0.7236399311281494</v>
      </c>
      <c r="J266">
        <f t="shared" si="94"/>
        <v>0.026479198241385057</v>
      </c>
      <c r="K266">
        <f t="shared" si="88"/>
        <v>0.01956485068275818</v>
      </c>
      <c r="L266">
        <f t="shared" si="96"/>
        <v>0.011748236053248047</v>
      </c>
      <c r="O266" t="s">
        <v>632</v>
      </c>
      <c r="R266" s="7">
        <f>SQRT(S266)</f>
        <v>0.007431517045642705</v>
      </c>
      <c r="S266" s="12">
        <f>Q265/(Q265-1)*SUM(L253:L262)/Q262</f>
        <v>5.5227445599678085E-05</v>
      </c>
      <c r="Y266">
        <f t="shared" si="95"/>
        <v>230</v>
      </c>
    </row>
    <row r="267" spans="1:25" ht="12.75">
      <c r="A267" t="s">
        <v>265</v>
      </c>
      <c r="B267">
        <v>248</v>
      </c>
      <c r="C267">
        <v>7</v>
      </c>
      <c r="D267" s="6">
        <f t="shared" si="90"/>
        <v>0.028225806451612902</v>
      </c>
      <c r="E267" s="6">
        <v>1</v>
      </c>
      <c r="F267">
        <f t="shared" si="83"/>
        <v>0.02875</v>
      </c>
      <c r="G267" t="str">
        <f t="shared" si="91"/>
        <v>     S2A-064</v>
      </c>
      <c r="H267" s="15">
        <f t="shared" si="92"/>
        <v>0.03381340135118053</v>
      </c>
      <c r="I267">
        <f t="shared" si="93"/>
        <v>0.18923741522813986</v>
      </c>
      <c r="J267">
        <f t="shared" si="94"/>
        <v>0.07631876218041092</v>
      </c>
      <c r="K267">
        <f t="shared" si="88"/>
        <v>0.08992992675180565</v>
      </c>
      <c r="L267">
        <f t="shared" si="96"/>
        <v>0.11051363622583042</v>
      </c>
      <c r="Q267" s="9">
        <f>(Q262-Q265)*S267+Q265</f>
        <v>50093.00082861316</v>
      </c>
      <c r="R267" s="7"/>
      <c r="S267">
        <f>S265/S266</f>
        <v>16.114221630827917</v>
      </c>
      <c r="T267" t="s">
        <v>623</v>
      </c>
      <c r="Y267">
        <f t="shared" si="95"/>
        <v>250</v>
      </c>
    </row>
    <row r="268" spans="1:25" ht="12.75">
      <c r="A268" t="s">
        <v>266</v>
      </c>
      <c r="B268">
        <v>233</v>
      </c>
      <c r="C268">
        <v>2</v>
      </c>
      <c r="D268" s="6">
        <f t="shared" si="90"/>
        <v>0.008583690987124463</v>
      </c>
      <c r="E268" s="6">
        <v>1</v>
      </c>
      <c r="F268">
        <f t="shared" si="83"/>
        <v>0.00875</v>
      </c>
      <c r="G268" t="str">
        <f t="shared" si="91"/>
        <v>     S2A-065</v>
      </c>
      <c r="H268" s="15">
        <f t="shared" si="92"/>
        <v>0.2285416895153359</v>
      </c>
      <c r="I268">
        <f t="shared" si="93"/>
        <v>0.5205294898199804</v>
      </c>
      <c r="J268">
        <f t="shared" si="94"/>
        <v>0.0010272195979213366</v>
      </c>
      <c r="K268">
        <f t="shared" si="88"/>
        <v>8.37441558558584E-05</v>
      </c>
      <c r="L268">
        <f t="shared" si="96"/>
        <v>0.0005018375003469227</v>
      </c>
      <c r="O268" t="s">
        <v>561</v>
      </c>
      <c r="P268">
        <f>P265</f>
        <v>0.008980115458627326</v>
      </c>
      <c r="Q268" s="9">
        <f>Q267</f>
        <v>50093.00082861316</v>
      </c>
      <c r="R268" s="7">
        <f>SQRT(P268*(1-P268)/Q268)</f>
        <v>0.0004214961577462819</v>
      </c>
      <c r="S268" s="7">
        <f>$R$1/Q268</f>
        <v>7.668622638006873E-05</v>
      </c>
      <c r="T268">
        <f>(P268+S268/2)/(1+S268)</f>
        <v>0.009017767033293203</v>
      </c>
      <c r="U268">
        <f>$Q$1*SQRT((P268*(1-P268)+S268/4)/Q268)/(1+S268)</f>
        <v>0.0008269415392023468</v>
      </c>
      <c r="V268">
        <f>T268-U268</f>
        <v>0.008190825494090856</v>
      </c>
      <c r="W268">
        <f>T268+U268</f>
        <v>0.00984470857249555</v>
      </c>
      <c r="Y268">
        <f t="shared" si="95"/>
        <v>230</v>
      </c>
    </row>
    <row r="269" spans="1:25" ht="12.75">
      <c r="A269" t="s">
        <v>267</v>
      </c>
      <c r="B269">
        <v>265</v>
      </c>
      <c r="C269">
        <v>0</v>
      </c>
      <c r="D269" s="6">
        <f t="shared" si="90"/>
        <v>0</v>
      </c>
      <c r="E269" s="6">
        <v>1</v>
      </c>
      <c r="F269">
        <f t="shared" si="83"/>
        <v>0</v>
      </c>
      <c r="G269" t="str">
        <f t="shared" si="91"/>
        <v>     S2A-066</v>
      </c>
      <c r="H269" s="15">
        <f t="shared" si="92"/>
        <v>0.4219347838837661</v>
      </c>
      <c r="I269">
        <f t="shared" si="93"/>
        <v>0.8265714730558603</v>
      </c>
      <c r="J269">
        <f t="shared" si="94"/>
        <v>0.030245635922271724</v>
      </c>
      <c r="K269">
        <f t="shared" si="88"/>
        <v>0.022347782029874648</v>
      </c>
      <c r="L269">
        <f t="shared" si="96"/>
        <v>0.01341932135392557</v>
      </c>
      <c r="Y269">
        <f t="shared" si="95"/>
        <v>270</v>
      </c>
    </row>
    <row r="270" spans="1:25" ht="12.75">
      <c r="A270" t="s">
        <v>268</v>
      </c>
      <c r="B270">
        <v>310</v>
      </c>
      <c r="C270">
        <v>2</v>
      </c>
      <c r="D270" s="6">
        <f t="shared" si="90"/>
        <v>0.0064516129032258064</v>
      </c>
      <c r="E270" s="6">
        <v>1</v>
      </c>
      <c r="F270">
        <f t="shared" si="83"/>
        <v>0.00625</v>
      </c>
      <c r="G270" t="str">
        <f t="shared" si="91"/>
        <v>     S2A-067</v>
      </c>
      <c r="H270" s="15">
        <f t="shared" si="92"/>
        <v>0.34687745168357625</v>
      </c>
      <c r="I270">
        <f t="shared" si="93"/>
        <v>0.7564389314835084</v>
      </c>
      <c r="J270">
        <f t="shared" si="94"/>
        <v>0.0055514180188595795</v>
      </c>
      <c r="K270">
        <f t="shared" si="88"/>
        <v>0.0023130944646636313</v>
      </c>
      <c r="L270">
        <f t="shared" si="96"/>
        <v>0.00013688036746383064</v>
      </c>
      <c r="Y270">
        <f t="shared" si="95"/>
        <v>310</v>
      </c>
    </row>
    <row r="271" spans="1:25" ht="12.75">
      <c r="A271" t="s">
        <v>269</v>
      </c>
      <c r="B271">
        <v>313</v>
      </c>
      <c r="C271">
        <v>3</v>
      </c>
      <c r="D271" s="6">
        <f t="shared" si="90"/>
        <v>0.009584664536741214</v>
      </c>
      <c r="E271" s="6">
        <v>1</v>
      </c>
      <c r="F271">
        <f t="shared" si="83"/>
        <v>0.01</v>
      </c>
      <c r="G271" t="str">
        <f t="shared" si="91"/>
        <v>     S2A-068</v>
      </c>
      <c r="H271" s="15">
        <f t="shared" si="92"/>
        <v>0.287699909217109</v>
      </c>
      <c r="I271">
        <f t="shared" si="93"/>
        <v>0.6699486317315041</v>
      </c>
      <c r="J271">
        <f t="shared" si="94"/>
        <v>0.0003778417017212455</v>
      </c>
      <c r="K271">
        <f t="shared" si="88"/>
        <v>5.044615021734204E-05</v>
      </c>
      <c r="L271">
        <f t="shared" si="96"/>
        <v>0.001907355278924283</v>
      </c>
      <c r="Y271">
        <f t="shared" si="95"/>
        <v>310</v>
      </c>
    </row>
    <row r="272" spans="1:25" ht="12.75">
      <c r="A272" t="s">
        <v>270</v>
      </c>
      <c r="B272">
        <v>195</v>
      </c>
      <c r="C272">
        <v>0</v>
      </c>
      <c r="D272" s="6">
        <f t="shared" si="90"/>
        <v>0</v>
      </c>
      <c r="E272" s="6">
        <v>1</v>
      </c>
      <c r="F272">
        <f t="shared" si="83"/>
        <v>0</v>
      </c>
      <c r="G272" t="str">
        <f t="shared" si="91"/>
        <v>     S2A-069</v>
      </c>
      <c r="H272" s="15">
        <f t="shared" si="92"/>
        <v>0.31048031266918635</v>
      </c>
      <c r="I272">
        <f t="shared" si="93"/>
        <v>0.6082318386637463</v>
      </c>
      <c r="J272">
        <f t="shared" si="94"/>
        <v>0.022256222659784854</v>
      </c>
      <c r="K272">
        <f t="shared" si="88"/>
        <v>0.016444594323870024</v>
      </c>
      <c r="L272">
        <f t="shared" si="96"/>
        <v>0.009874594958549004</v>
      </c>
      <c r="P272" t="s">
        <v>550</v>
      </c>
      <c r="Q272" t="s">
        <v>549</v>
      </c>
      <c r="R272" t="s">
        <v>551</v>
      </c>
      <c r="S272" s="22" t="s">
        <v>644</v>
      </c>
      <c r="T272" t="s">
        <v>552</v>
      </c>
      <c r="U272" t="s">
        <v>553</v>
      </c>
      <c r="V272" t="s">
        <v>554</v>
      </c>
      <c r="W272" t="s">
        <v>555</v>
      </c>
      <c r="Y272">
        <f t="shared" si="95"/>
        <v>200</v>
      </c>
    </row>
    <row r="273" spans="1:25" ht="12.75">
      <c r="A273" t="s">
        <v>271</v>
      </c>
      <c r="B273">
        <v>314</v>
      </c>
      <c r="C273">
        <v>1</v>
      </c>
      <c r="D273" s="6">
        <f t="shared" si="90"/>
        <v>0.0031847133757961785</v>
      </c>
      <c r="E273" s="6">
        <v>1</v>
      </c>
      <c r="F273">
        <f t="shared" si="83"/>
        <v>0.00375</v>
      </c>
      <c r="G273" t="str">
        <f t="shared" si="91"/>
        <v>     S2A-070</v>
      </c>
      <c r="H273" s="15">
        <f t="shared" si="92"/>
        <v>0.4233326966446182</v>
      </c>
      <c r="I273">
        <f t="shared" si="93"/>
        <v>0.8708954500478409</v>
      </c>
      <c r="J273">
        <f t="shared" si="94"/>
        <v>0.017656191035363197</v>
      </c>
      <c r="K273">
        <f t="shared" si="88"/>
        <v>0.011298316922826976</v>
      </c>
      <c r="L273">
        <f t="shared" si="96"/>
        <v>0.004853133468657628</v>
      </c>
      <c r="N273" s="2" t="s">
        <v>602</v>
      </c>
      <c r="O273" t="s">
        <v>556</v>
      </c>
      <c r="P273" s="10">
        <f>D263</f>
        <v>0.007116104868913857</v>
      </c>
      <c r="Q273" s="13">
        <f>B263</f>
        <v>2670</v>
      </c>
      <c r="R273" s="7">
        <f>SQRT(P273*(1-P273)/Q273)</f>
        <v>0.0016267273642980203</v>
      </c>
      <c r="S273" s="7">
        <f>$R$1/Q273</f>
        <v>0.0014387427721348313</v>
      </c>
      <c r="T273">
        <f>(P273+S273/2)/(1+S273)</f>
        <v>0.00782421921613646</v>
      </c>
      <c r="U273">
        <f>$Q$1*SQRT((P273*(1-P273)+S273/4)/Q273)/(1+S273)</f>
        <v>0.0032637722939683643</v>
      </c>
      <c r="V273">
        <f>T273-U273</f>
        <v>0.0045604469221680955</v>
      </c>
      <c r="W273">
        <f>T273+U273</f>
        <v>0.011087991510104825</v>
      </c>
      <c r="Y273">
        <f t="shared" si="95"/>
        <v>310</v>
      </c>
    </row>
    <row r="274" spans="1:25" ht="12.75">
      <c r="A274" t="s">
        <v>272</v>
      </c>
      <c r="B274" s="1">
        <v>5281</v>
      </c>
      <c r="C274">
        <v>38</v>
      </c>
      <c r="D274" s="5">
        <f t="shared" si="90"/>
        <v>0.0071956068926339704</v>
      </c>
      <c r="E274" s="5">
        <v>1</v>
      </c>
      <c r="L274" t="str">
        <f>$A274</f>
        <v>    spontaneous commentaries</v>
      </c>
      <c r="Q274" s="1"/>
      <c r="R274" s="7"/>
      <c r="S274" s="7"/>
      <c r="Y274">
        <f t="shared" si="95"/>
        <v>5280</v>
      </c>
    </row>
    <row r="275" spans="1:25" ht="12.75">
      <c r="A275" t="s">
        <v>273</v>
      </c>
      <c r="B275">
        <v>290</v>
      </c>
      <c r="C275">
        <v>0</v>
      </c>
      <c r="D275" s="6">
        <f t="shared" si="90"/>
        <v>0</v>
      </c>
      <c r="E275" s="6">
        <v>1</v>
      </c>
      <c r="F275">
        <f t="shared" si="83"/>
        <v>0</v>
      </c>
      <c r="G275" t="str">
        <f aca="true" t="shared" si="97" ref="G275:G294">A275</f>
        <v>     S2A-001</v>
      </c>
      <c r="H275" s="15">
        <f aca="true" t="shared" si="98" ref="H275:H294">B275*(D$2-D275)^2</f>
        <v>0.46173995217468744</v>
      </c>
      <c r="I275">
        <f aca="true" t="shared" si="99" ref="I275:I294">B275*(D$3-D275)^2</f>
        <v>0.9045499139101868</v>
      </c>
      <c r="J275">
        <f aca="true" t="shared" si="100" ref="J275:J294">B275*(D$217-D275)^2</f>
        <v>0.03309899780173132</v>
      </c>
      <c r="K275">
        <f t="shared" si="88"/>
        <v>0.02445606335344773</v>
      </c>
      <c r="L275">
        <f>B275*(D$274-D275)^2</f>
        <v>0.015015259980463236</v>
      </c>
      <c r="R275" t="s">
        <v>551</v>
      </c>
      <c r="S275" t="s">
        <v>558</v>
      </c>
      <c r="Y275">
        <f t="shared" si="95"/>
        <v>290</v>
      </c>
    </row>
    <row r="276" spans="1:25" ht="12.75">
      <c r="A276" t="s">
        <v>274</v>
      </c>
      <c r="B276">
        <v>319</v>
      </c>
      <c r="C276">
        <v>2</v>
      </c>
      <c r="D276" s="6">
        <f t="shared" si="90"/>
        <v>0.006269592476489028</v>
      </c>
      <c r="E276" s="6">
        <v>1</v>
      </c>
      <c r="F276">
        <f t="shared" si="83"/>
        <v>0.00625</v>
      </c>
      <c r="G276" t="str">
        <f t="shared" si="97"/>
        <v>     S2A-002</v>
      </c>
      <c r="H276" s="15">
        <f t="shared" si="98"/>
        <v>0.3608432714148344</v>
      </c>
      <c r="I276">
        <f t="shared" si="99"/>
        <v>0.7841471293375925</v>
      </c>
      <c r="J276">
        <f t="shared" si="100"/>
        <v>0.006214587441991479</v>
      </c>
      <c r="K276">
        <f t="shared" si="88"/>
        <v>0.002708034887676384</v>
      </c>
      <c r="L276">
        <f aca="true" t="shared" si="101" ref="L276:L294">B276*(D$274-D276)^2</f>
        <v>0.00027354336095173455</v>
      </c>
      <c r="O276" t="s">
        <v>633</v>
      </c>
      <c r="P276">
        <f>P273</f>
        <v>0.007116104868913857</v>
      </c>
      <c r="Q276" s="11">
        <v>10</v>
      </c>
      <c r="R276" s="7">
        <f>SQRT(P276*(1-P276)/Q276)</f>
        <v>0.026580944152547473</v>
      </c>
      <c r="S276" s="7">
        <f>R276^2</f>
        <v>0.0007065465920408477</v>
      </c>
      <c r="Y276">
        <f t="shared" si="95"/>
        <v>320</v>
      </c>
    </row>
    <row r="277" spans="1:25" ht="12.75">
      <c r="A277" t="s">
        <v>275</v>
      </c>
      <c r="B277">
        <v>286</v>
      </c>
      <c r="C277">
        <v>2</v>
      </c>
      <c r="D277" s="6">
        <f t="shared" si="90"/>
        <v>0.006993006993006993</v>
      </c>
      <c r="E277" s="6">
        <v>1</v>
      </c>
      <c r="F277">
        <f t="shared" si="83"/>
        <v>0.0075</v>
      </c>
      <c r="G277" t="str">
        <f t="shared" si="97"/>
        <v>     S2A-003</v>
      </c>
      <c r="H277" s="15">
        <f t="shared" si="98"/>
        <v>0.3097472783038542</v>
      </c>
      <c r="I277">
        <f t="shared" si="99"/>
        <v>0.6826624164429175</v>
      </c>
      <c r="J277">
        <f t="shared" si="100"/>
        <v>0.0038949787941407405</v>
      </c>
      <c r="K277">
        <f t="shared" si="88"/>
        <v>0.0013719325735958472</v>
      </c>
      <c r="L277">
        <f t="shared" si="101"/>
        <v>1.173936172805434E-05</v>
      </c>
      <c r="O277" t="s">
        <v>632</v>
      </c>
      <c r="R277" s="7">
        <f>SQRT(S277)</f>
        <v>0.007978981582587898</v>
      </c>
      <c r="S277" s="12">
        <f>Q276/(Q276-1)*SUM(L264:L273)/Q273</f>
        <v>6.366414709527688E-05</v>
      </c>
      <c r="Y277">
        <f t="shared" si="95"/>
        <v>290</v>
      </c>
    </row>
    <row r="278" spans="1:25" ht="12.75">
      <c r="A278" t="s">
        <v>276</v>
      </c>
      <c r="B278">
        <v>243</v>
      </c>
      <c r="C278">
        <v>6</v>
      </c>
      <c r="D278" s="6">
        <f t="shared" si="90"/>
        <v>0.024691358024691357</v>
      </c>
      <c r="E278" s="6">
        <v>1</v>
      </c>
      <c r="F278">
        <f t="shared" si="83"/>
        <v>0.025</v>
      </c>
      <c r="G278" t="str">
        <f t="shared" si="97"/>
        <v>     S2A-004</v>
      </c>
      <c r="H278" s="15">
        <f t="shared" si="98"/>
        <v>0.05622480114500401</v>
      </c>
      <c r="I278">
        <f t="shared" si="99"/>
        <v>0.23590771050242795</v>
      </c>
      <c r="J278">
        <f t="shared" si="100"/>
        <v>0.04768234033782232</v>
      </c>
      <c r="K278">
        <f t="shared" si="88"/>
        <v>0.05844218335099595</v>
      </c>
      <c r="L278">
        <f t="shared" si="101"/>
        <v>0.07438261776499762</v>
      </c>
      <c r="Q278" s="9">
        <f>(Q273-Q276)*S278+Q276</f>
        <v>29530.758866305227</v>
      </c>
      <c r="R278" s="7"/>
      <c r="S278">
        <f>S276/S277</f>
        <v>11.098029648986927</v>
      </c>
      <c r="T278" t="s">
        <v>623</v>
      </c>
      <c r="Y278">
        <f t="shared" si="95"/>
        <v>240</v>
      </c>
    </row>
    <row r="279" spans="1:25" ht="12.75">
      <c r="A279" t="s">
        <v>277</v>
      </c>
      <c r="B279">
        <v>270</v>
      </c>
      <c r="C279">
        <v>1</v>
      </c>
      <c r="D279" s="6">
        <f t="shared" si="90"/>
        <v>0.003703703703703704</v>
      </c>
      <c r="E279" s="6">
        <v>1</v>
      </c>
      <c r="F279">
        <f t="shared" si="83"/>
        <v>0.00375</v>
      </c>
      <c r="G279" t="str">
        <f t="shared" si="97"/>
        <v>     S2A-005</v>
      </c>
      <c r="H279" s="15">
        <f t="shared" si="98"/>
        <v>0.3537945907805042</v>
      </c>
      <c r="I279">
        <f t="shared" si="99"/>
        <v>0.7341723844721338</v>
      </c>
      <c r="J279">
        <f t="shared" si="100"/>
        <v>0.013153264455421832</v>
      </c>
      <c r="K279">
        <f t="shared" si="88"/>
        <v>0.008106732121245882</v>
      </c>
      <c r="L279">
        <f t="shared" si="101"/>
        <v>0.0032922147278325684</v>
      </c>
      <c r="O279" t="s">
        <v>561</v>
      </c>
      <c r="P279">
        <f>P276</f>
        <v>0.007116104868913857</v>
      </c>
      <c r="Q279" s="9">
        <f>Q278</f>
        <v>29530.758866305227</v>
      </c>
      <c r="R279" s="7">
        <f>SQRT(P279*(1-P279)/Q279)</f>
        <v>0.0004891399099748416</v>
      </c>
      <c r="S279" s="7">
        <f>$R$1/Q279</f>
        <v>0.0001300827797548782</v>
      </c>
      <c r="T279">
        <f>(P279+S279/2)/(1+S279)</f>
        <v>0.0071802122368243015</v>
      </c>
      <c r="U279">
        <f>$Q$1*SQRT((P279*(1-P279)+S279/4)/Q279)/(1+S279)</f>
        <v>0.0009607734690708036</v>
      </c>
      <c r="V279">
        <f>T279-U279</f>
        <v>0.006219438767753498</v>
      </c>
      <c r="W279">
        <f>T279+U279</f>
        <v>0.008140985705895104</v>
      </c>
      <c r="Y279">
        <f t="shared" si="95"/>
        <v>270</v>
      </c>
    </row>
    <row r="280" spans="1:25" ht="12.75">
      <c r="A280" t="s">
        <v>278</v>
      </c>
      <c r="B280">
        <v>287</v>
      </c>
      <c r="C280">
        <v>0</v>
      </c>
      <c r="D280" s="6">
        <f t="shared" si="90"/>
        <v>0</v>
      </c>
      <c r="E280" s="6">
        <v>1</v>
      </c>
      <c r="F280">
        <f t="shared" si="83"/>
        <v>0</v>
      </c>
      <c r="G280" t="str">
        <f t="shared" si="97"/>
        <v>     S2A-006</v>
      </c>
      <c r="H280" s="15">
        <f t="shared" si="98"/>
        <v>0.45696333197977684</v>
      </c>
      <c r="I280">
        <f t="shared" si="99"/>
        <v>0.8951925010076677</v>
      </c>
      <c r="J280">
        <f t="shared" si="100"/>
        <v>0.03275659437619617</v>
      </c>
      <c r="K280">
        <f t="shared" si="88"/>
        <v>0.02420306959461896</v>
      </c>
      <c r="L280">
        <f t="shared" si="101"/>
        <v>0.01485992970480327</v>
      </c>
      <c r="Y280">
        <f t="shared" si="95"/>
        <v>290</v>
      </c>
    </row>
    <row r="281" spans="1:25" ht="12.75">
      <c r="A281" t="s">
        <v>279</v>
      </c>
      <c r="B281">
        <v>238</v>
      </c>
      <c r="C281">
        <v>0</v>
      </c>
      <c r="D281" s="6">
        <f t="shared" si="90"/>
        <v>0</v>
      </c>
      <c r="E281" s="6">
        <v>1</v>
      </c>
      <c r="F281">
        <f t="shared" si="83"/>
        <v>0</v>
      </c>
      <c r="G281" t="str">
        <f t="shared" si="97"/>
        <v>     S2A-007</v>
      </c>
      <c r="H281" s="15">
        <f t="shared" si="98"/>
        <v>0.37894520212957106</v>
      </c>
      <c r="I281">
        <f t="shared" si="99"/>
        <v>0.7423547569331878</v>
      </c>
      <c r="J281">
        <f t="shared" si="100"/>
        <v>0.02716400509245536</v>
      </c>
      <c r="K281">
        <f t="shared" si="88"/>
        <v>0.020070838200415723</v>
      </c>
      <c r="L281">
        <f t="shared" si="101"/>
        <v>0.012322868535690517</v>
      </c>
      <c r="Y281">
        <f t="shared" si="95"/>
        <v>240</v>
      </c>
    </row>
    <row r="282" spans="1:25" ht="12.75">
      <c r="A282" t="s">
        <v>280</v>
      </c>
      <c r="B282">
        <v>238</v>
      </c>
      <c r="C282">
        <v>6</v>
      </c>
      <c r="D282" s="6">
        <f t="shared" si="90"/>
        <v>0.025210084033613446</v>
      </c>
      <c r="E282" s="6">
        <v>1</v>
      </c>
      <c r="F282">
        <f t="shared" si="83"/>
        <v>0.025</v>
      </c>
      <c r="G282" t="str">
        <f t="shared" si="97"/>
        <v>     S2A-008</v>
      </c>
      <c r="H282" s="15">
        <f t="shared" si="98"/>
        <v>0.05137612354035225</v>
      </c>
      <c r="I282">
        <f t="shared" si="99"/>
        <v>0.22342437838509518</v>
      </c>
      <c r="J282">
        <f t="shared" si="100"/>
        <v>0.05022402401546294</v>
      </c>
      <c r="K282">
        <f t="shared" si="88"/>
        <v>0.06113288313981387</v>
      </c>
      <c r="L282">
        <f t="shared" si="101"/>
        <v>0.07723609002576355</v>
      </c>
      <c r="Y282">
        <f t="shared" si="95"/>
        <v>240</v>
      </c>
    </row>
    <row r="283" spans="1:25" ht="12.75">
      <c r="A283" t="s">
        <v>281</v>
      </c>
      <c r="B283">
        <v>259</v>
      </c>
      <c r="C283">
        <v>3</v>
      </c>
      <c r="D283" s="6">
        <f t="shared" si="90"/>
        <v>0.011583011583011582</v>
      </c>
      <c r="E283" s="6">
        <v>1</v>
      </c>
      <c r="F283">
        <f t="shared" si="83"/>
        <v>0.01125</v>
      </c>
      <c r="G283" t="str">
        <f t="shared" si="97"/>
        <v>     S2A-009</v>
      </c>
      <c r="H283" s="15">
        <f t="shared" si="98"/>
        <v>0.20771578684753003</v>
      </c>
      <c r="I283">
        <f t="shared" si="99"/>
        <v>0.5075102406249702</v>
      </c>
      <c r="J283">
        <f t="shared" si="100"/>
        <v>0.00020962118089962303</v>
      </c>
      <c r="K283">
        <f t="shared" si="88"/>
        <v>0.0014915996301105951</v>
      </c>
      <c r="L283">
        <f t="shared" si="101"/>
        <v>0.004985573858541195</v>
      </c>
      <c r="P283" t="s">
        <v>550</v>
      </c>
      <c r="Q283" t="s">
        <v>549</v>
      </c>
      <c r="R283" t="s">
        <v>551</v>
      </c>
      <c r="S283" s="22" t="s">
        <v>644</v>
      </c>
      <c r="T283" t="s">
        <v>552</v>
      </c>
      <c r="U283" t="s">
        <v>553</v>
      </c>
      <c r="V283" t="s">
        <v>554</v>
      </c>
      <c r="W283" t="s">
        <v>555</v>
      </c>
      <c r="Y283">
        <f t="shared" si="95"/>
        <v>260</v>
      </c>
    </row>
    <row r="284" spans="1:25" ht="12.75">
      <c r="A284" t="s">
        <v>282</v>
      </c>
      <c r="B284">
        <v>262</v>
      </c>
      <c r="C284">
        <v>1</v>
      </c>
      <c r="D284" s="6">
        <f t="shared" si="90"/>
        <v>0.003816793893129771</v>
      </c>
      <c r="E284" s="6">
        <v>1</v>
      </c>
      <c r="F284">
        <f t="shared" si="83"/>
        <v>0.00375</v>
      </c>
      <c r="G284" t="str">
        <f t="shared" si="97"/>
        <v>     S2A-010</v>
      </c>
      <c r="H284" s="15">
        <f t="shared" si="98"/>
        <v>0.3411700271168354</v>
      </c>
      <c r="I284">
        <f t="shared" si="99"/>
        <v>0.7093323735881754</v>
      </c>
      <c r="J284">
        <f t="shared" si="100"/>
        <v>0.01235327884342083</v>
      </c>
      <c r="K284">
        <f t="shared" si="88"/>
        <v>0.007545172287128565</v>
      </c>
      <c r="L284">
        <f t="shared" si="101"/>
        <v>0.002991090848832064</v>
      </c>
      <c r="N284" s="2" t="s">
        <v>603</v>
      </c>
      <c r="O284" t="s">
        <v>556</v>
      </c>
      <c r="P284" s="10">
        <f>D274</f>
        <v>0.0071956068926339704</v>
      </c>
      <c r="Q284" s="13">
        <f>B274</f>
        <v>5281</v>
      </c>
      <c r="R284" s="7">
        <f>SQRT(P284*(1-P284)/Q284)</f>
        <v>0.0011630743442839326</v>
      </c>
      <c r="S284" s="7">
        <f>$R$1/Q284</f>
        <v>0.000727408294186707</v>
      </c>
      <c r="T284">
        <f>(P284+S284/2)/(1+S284)</f>
        <v>0.007553816331075338</v>
      </c>
      <c r="U284">
        <f>$Q$1*SQRT((P284*(1-P284)+S284/4)/Q284)/(1+S284)</f>
        <v>0.002306733204678361</v>
      </c>
      <c r="V284">
        <f>T284-U284</f>
        <v>0.005247083126396977</v>
      </c>
      <c r="W284">
        <f>T284+U284</f>
        <v>0.009860549535753698</v>
      </c>
      <c r="Y284">
        <f t="shared" si="95"/>
        <v>260</v>
      </c>
    </row>
    <row r="285" spans="1:25" ht="12.75">
      <c r="A285" t="s">
        <v>283</v>
      </c>
      <c r="B285">
        <v>232</v>
      </c>
      <c r="C285">
        <v>0</v>
      </c>
      <c r="D285" s="6">
        <f t="shared" si="90"/>
        <v>0</v>
      </c>
      <c r="E285" s="6">
        <v>1</v>
      </c>
      <c r="F285">
        <f t="shared" si="83"/>
        <v>0</v>
      </c>
      <c r="G285" t="str">
        <f t="shared" si="97"/>
        <v>     S2A-011</v>
      </c>
      <c r="H285" s="15">
        <f t="shared" si="98"/>
        <v>0.3693919617397499</v>
      </c>
      <c r="I285">
        <f t="shared" si="99"/>
        <v>0.7236399311281494</v>
      </c>
      <c r="J285">
        <f t="shared" si="100"/>
        <v>0.026479198241385057</v>
      </c>
      <c r="K285">
        <f t="shared" si="88"/>
        <v>0.01956485068275818</v>
      </c>
      <c r="L285">
        <f t="shared" si="101"/>
        <v>0.012012207984370589</v>
      </c>
      <c r="Q285" s="1"/>
      <c r="R285" s="7"/>
      <c r="S285" s="7"/>
      <c r="Y285">
        <f t="shared" si="95"/>
        <v>230</v>
      </c>
    </row>
    <row r="286" spans="1:25" ht="12.75">
      <c r="A286" t="s">
        <v>284</v>
      </c>
      <c r="B286">
        <v>246</v>
      </c>
      <c r="C286">
        <v>1</v>
      </c>
      <c r="D286" s="6">
        <f t="shared" si="90"/>
        <v>0.0040650406504065045</v>
      </c>
      <c r="E286" s="6">
        <v>1</v>
      </c>
      <c r="F286">
        <f t="shared" si="83"/>
        <v>0.00375</v>
      </c>
      <c r="G286" t="str">
        <f t="shared" si="97"/>
        <v>     S2A-012</v>
      </c>
      <c r="H286" s="15">
        <f t="shared" si="98"/>
        <v>0.3159429661679225</v>
      </c>
      <c r="I286">
        <f t="shared" si="99"/>
        <v>0.6596744181986831</v>
      </c>
      <c r="J286">
        <f t="shared" si="100"/>
        <v>0.010775373997843417</v>
      </c>
      <c r="K286">
        <f t="shared" si="88"/>
        <v>0.006444118997318524</v>
      </c>
      <c r="L286">
        <f t="shared" si="101"/>
        <v>0.0024109094692556523</v>
      </c>
      <c r="R286" t="s">
        <v>551</v>
      </c>
      <c r="S286" t="s">
        <v>558</v>
      </c>
      <c r="Y286">
        <f t="shared" si="95"/>
        <v>250</v>
      </c>
    </row>
    <row r="287" spans="1:25" ht="12.75">
      <c r="A287" t="s">
        <v>285</v>
      </c>
      <c r="B287">
        <v>247</v>
      </c>
      <c r="C287">
        <v>0</v>
      </c>
      <c r="D287" s="6">
        <f t="shared" si="90"/>
        <v>0</v>
      </c>
      <c r="E287" s="6">
        <v>1</v>
      </c>
      <c r="F287">
        <f t="shared" si="83"/>
        <v>0</v>
      </c>
      <c r="G287" t="str">
        <f t="shared" si="97"/>
        <v>     S2A-013</v>
      </c>
      <c r="H287" s="15">
        <f t="shared" si="98"/>
        <v>0.39327506271430274</v>
      </c>
      <c r="I287">
        <f t="shared" si="99"/>
        <v>0.7704269956407453</v>
      </c>
      <c r="J287">
        <f t="shared" si="100"/>
        <v>0.028191215369060815</v>
      </c>
      <c r="K287">
        <f t="shared" si="88"/>
        <v>0.02082981947690203</v>
      </c>
      <c r="L287">
        <f t="shared" si="101"/>
        <v>0.01278885936267041</v>
      </c>
      <c r="O287" t="s">
        <v>633</v>
      </c>
      <c r="P287">
        <f>P284</f>
        <v>0.0071956068926339704</v>
      </c>
      <c r="Q287" s="11">
        <v>20</v>
      </c>
      <c r="R287" s="7">
        <f>SQRT(P287*(1-P287)/Q287)</f>
        <v>0.018899510753033595</v>
      </c>
      <c r="S287" s="7">
        <f>R287^2</f>
        <v>0.0003571915067040325</v>
      </c>
      <c r="Y287">
        <f t="shared" si="95"/>
        <v>250</v>
      </c>
    </row>
    <row r="288" spans="1:25" ht="12.75">
      <c r="A288" t="s">
        <v>286</v>
      </c>
      <c r="B288">
        <v>282</v>
      </c>
      <c r="C288">
        <v>6</v>
      </c>
      <c r="D288" s="6">
        <f t="shared" si="90"/>
        <v>0.02127659574468085</v>
      </c>
      <c r="E288" s="6">
        <v>1</v>
      </c>
      <c r="F288">
        <f t="shared" si="83"/>
        <v>0.02125</v>
      </c>
      <c r="G288" t="str">
        <f t="shared" si="97"/>
        <v>     S2A-014</v>
      </c>
      <c r="H288" s="15">
        <f t="shared" si="98"/>
        <v>0.09783228999877824</v>
      </c>
      <c r="I288">
        <f t="shared" si="99"/>
        <v>0.3370655045551142</v>
      </c>
      <c r="J288">
        <f t="shared" si="100"/>
        <v>0.03164501118971626</v>
      </c>
      <c r="K288">
        <f t="shared" si="88"/>
        <v>0.04124252853570692</v>
      </c>
      <c r="L288">
        <f t="shared" si="101"/>
        <v>0.055913337668514126</v>
      </c>
      <c r="O288" t="s">
        <v>632</v>
      </c>
      <c r="R288" s="7">
        <f>SQRT(S288)</f>
        <v>0.007872349070270476</v>
      </c>
      <c r="S288" s="12">
        <f>Q287/(Q287-1)*SUM(L275:L294)/Q284</f>
        <v>6.197387988418842E-05</v>
      </c>
      <c r="Y288">
        <f t="shared" si="95"/>
        <v>280</v>
      </c>
    </row>
    <row r="289" spans="1:25" ht="12.75">
      <c r="A289" t="s">
        <v>287</v>
      </c>
      <c r="B289">
        <v>315</v>
      </c>
      <c r="C289">
        <v>1</v>
      </c>
      <c r="D289" s="6">
        <f t="shared" si="90"/>
        <v>0.0031746031746031746</v>
      </c>
      <c r="E289" s="6">
        <v>1</v>
      </c>
      <c r="F289">
        <f t="shared" si="83"/>
        <v>0.00375</v>
      </c>
      <c r="G289" t="str">
        <f t="shared" si="97"/>
        <v>     S2A-015</v>
      </c>
      <c r="H289" s="15">
        <f t="shared" si="98"/>
        <v>0.424914793175062</v>
      </c>
      <c r="I289">
        <f t="shared" si="99"/>
        <v>0.8740044774808208</v>
      </c>
      <c r="J289">
        <f t="shared" si="100"/>
        <v>0.017760215309348577</v>
      </c>
      <c r="K289">
        <f t="shared" si="88"/>
        <v>0.011372537974576897</v>
      </c>
      <c r="L289">
        <f t="shared" si="101"/>
        <v>0.005093068333631508</v>
      </c>
      <c r="Q289" s="9">
        <f>(Q284-Q287)*S289+Q287</f>
        <v>30342.20219682191</v>
      </c>
      <c r="R289" s="7"/>
      <c r="S289">
        <f>S287/S288</f>
        <v>5.763581485805343</v>
      </c>
      <c r="T289" t="s">
        <v>623</v>
      </c>
      <c r="Y289">
        <f t="shared" si="95"/>
        <v>320</v>
      </c>
    </row>
    <row r="290" spans="1:25" ht="12.75">
      <c r="A290" t="s">
        <v>288</v>
      </c>
      <c r="B290">
        <v>236</v>
      </c>
      <c r="C290">
        <v>0</v>
      </c>
      <c r="D290" s="6">
        <f t="shared" si="90"/>
        <v>0</v>
      </c>
      <c r="E290" s="6">
        <v>1</v>
      </c>
      <c r="F290">
        <f t="shared" si="83"/>
        <v>0</v>
      </c>
      <c r="G290" t="str">
        <f t="shared" si="97"/>
        <v>     S2A-016</v>
      </c>
      <c r="H290" s="15">
        <f t="shared" si="98"/>
        <v>0.37576078866629736</v>
      </c>
      <c r="I290">
        <f t="shared" si="99"/>
        <v>0.7361164816648417</v>
      </c>
      <c r="J290">
        <f t="shared" si="100"/>
        <v>0.02693573614209859</v>
      </c>
      <c r="K290">
        <f t="shared" si="88"/>
        <v>0.019902175694529876</v>
      </c>
      <c r="L290">
        <f t="shared" si="101"/>
        <v>0.012219315018583874</v>
      </c>
      <c r="O290" t="s">
        <v>561</v>
      </c>
      <c r="P290">
        <f>P287</f>
        <v>0.0071956068926339704</v>
      </c>
      <c r="Q290" s="9">
        <f>Q289</f>
        <v>30342.20219682191</v>
      </c>
      <c r="R290" s="7">
        <f>SQRT(P290*(1-P290)/Q290)</f>
        <v>0.00048522370610774423</v>
      </c>
      <c r="S290" s="7">
        <f>$R$1/Q290</f>
        <v>0.00012660396818535335</v>
      </c>
      <c r="T290">
        <f>(P290+S290/2)/(1+S290)</f>
        <v>0.00725798998639332</v>
      </c>
      <c r="U290">
        <f>$Q$1*SQRT((P290*(1-P290)+S290/4)/Q290)/(1+S290)</f>
        <v>0.0009530028344946085</v>
      </c>
      <c r="V290">
        <f>T290-U290</f>
        <v>0.006304987151898711</v>
      </c>
      <c r="W290">
        <f>T290+U290</f>
        <v>0.008210992820887927</v>
      </c>
      <c r="Y290">
        <f t="shared" si="95"/>
        <v>240</v>
      </c>
    </row>
    <row r="291" spans="1:25" ht="12.75">
      <c r="A291" t="s">
        <v>289</v>
      </c>
      <c r="B291">
        <v>262</v>
      </c>
      <c r="C291">
        <v>3</v>
      </c>
      <c r="D291" s="6">
        <f t="shared" si="90"/>
        <v>0.011450381679389313</v>
      </c>
      <c r="E291" s="6">
        <v>1</v>
      </c>
      <c r="F291">
        <f t="shared" si="83"/>
        <v>0.01125</v>
      </c>
      <c r="G291" t="str">
        <f t="shared" si="97"/>
        <v>     S2A-017</v>
      </c>
      <c r="H291" s="15">
        <f t="shared" si="98"/>
        <v>0.21209451733157378</v>
      </c>
      <c r="I291">
        <f t="shared" si="99"/>
        <v>0.5164697638166226</v>
      </c>
      <c r="J291">
        <f t="shared" si="100"/>
        <v>0.00015413489556796476</v>
      </c>
      <c r="K291">
        <f t="shared" si="88"/>
        <v>0.0013467036780725552</v>
      </c>
      <c r="L291">
        <f t="shared" si="101"/>
        <v>0.0047430144233343505</v>
      </c>
      <c r="Y291">
        <f t="shared" si="95"/>
        <v>260</v>
      </c>
    </row>
    <row r="292" spans="1:25" ht="12.75">
      <c r="A292" t="s">
        <v>290</v>
      </c>
      <c r="B292">
        <v>272</v>
      </c>
      <c r="C292">
        <v>2</v>
      </c>
      <c r="D292" s="6">
        <f t="shared" si="90"/>
        <v>0.007352941176470588</v>
      </c>
      <c r="E292" s="6">
        <v>1</v>
      </c>
      <c r="F292">
        <f t="shared" si="83"/>
        <v>0.0075</v>
      </c>
      <c r="G292" t="str">
        <f t="shared" si="97"/>
        <v>     S2A-018</v>
      </c>
      <c r="H292" s="15">
        <f t="shared" si="98"/>
        <v>0.28817625242786543</v>
      </c>
      <c r="I292">
        <f t="shared" si="99"/>
        <v>0.6397143579314217</v>
      </c>
      <c r="J292">
        <f t="shared" si="100"/>
        <v>0.0030169645085705568</v>
      </c>
      <c r="K292">
        <f t="shared" si="88"/>
        <v>0.0009111633993221129</v>
      </c>
      <c r="L292">
        <f t="shared" si="101"/>
        <v>6.733108908743735E-06</v>
      </c>
      <c r="Y292">
        <f t="shared" si="95"/>
        <v>270</v>
      </c>
    </row>
    <row r="293" spans="1:25" ht="12.75">
      <c r="A293" t="s">
        <v>291</v>
      </c>
      <c r="B293">
        <v>249</v>
      </c>
      <c r="C293">
        <v>2</v>
      </c>
      <c r="D293" s="6">
        <f t="shared" si="90"/>
        <v>0.008032128514056224</v>
      </c>
      <c r="E293" s="6">
        <v>1</v>
      </c>
      <c r="F293">
        <f t="shared" si="83"/>
        <v>0.0075</v>
      </c>
      <c r="G293" t="str">
        <f t="shared" si="97"/>
        <v>     S2A-019</v>
      </c>
      <c r="H293" s="15">
        <f t="shared" si="98"/>
        <v>0.25291387227538903</v>
      </c>
      <c r="I293">
        <f t="shared" si="99"/>
        <v>0.5693325670206129</v>
      </c>
      <c r="J293">
        <f t="shared" si="100"/>
        <v>0.0017502462546390022</v>
      </c>
      <c r="K293">
        <f t="shared" si="88"/>
        <v>0.00032991925680615286</v>
      </c>
      <c r="L293">
        <f t="shared" si="101"/>
        <v>0.00017424233735362219</v>
      </c>
      <c r="Y293">
        <f t="shared" si="95"/>
        <v>250</v>
      </c>
    </row>
    <row r="294" spans="1:25" ht="12.75">
      <c r="A294" t="s">
        <v>292</v>
      </c>
      <c r="B294">
        <v>248</v>
      </c>
      <c r="C294">
        <v>2</v>
      </c>
      <c r="D294" s="6">
        <f t="shared" si="90"/>
        <v>0.008064516129032258</v>
      </c>
      <c r="E294" s="6">
        <v>1</v>
      </c>
      <c r="F294">
        <f t="shared" si="83"/>
        <v>0.0075</v>
      </c>
      <c r="G294" t="str">
        <f t="shared" si="97"/>
        <v>     S2A-020</v>
      </c>
      <c r="H294" s="15">
        <f t="shared" si="98"/>
        <v>0.25138644077370426</v>
      </c>
      <c r="I294">
        <f t="shared" si="99"/>
        <v>0.5662782046163918</v>
      </c>
      <c r="J294">
        <f t="shared" si="100"/>
        <v>0.0017008870094126838</v>
      </c>
      <c r="K294">
        <f t="shared" si="88"/>
        <v>0.0003103632338152957</v>
      </c>
      <c r="L294">
        <f t="shared" si="101"/>
        <v>0.00018724080875236722</v>
      </c>
      <c r="Y294">
        <f t="shared" si="95"/>
        <v>250</v>
      </c>
    </row>
    <row r="295" spans="1:25" ht="12.75">
      <c r="A295" t="s">
        <v>293</v>
      </c>
      <c r="B295" s="1">
        <v>8532</v>
      </c>
      <c r="C295">
        <v>95</v>
      </c>
      <c r="D295" s="5">
        <f t="shared" si="90"/>
        <v>0.01113455227379278</v>
      </c>
      <c r="E295" s="5">
        <v>1</v>
      </c>
      <c r="L295" t="str">
        <f>$A295</f>
        <v>    unscripted speeches</v>
      </c>
      <c r="P295" t="s">
        <v>550</v>
      </c>
      <c r="Q295" t="s">
        <v>549</v>
      </c>
      <c r="R295" t="s">
        <v>551</v>
      </c>
      <c r="S295" s="22" t="s">
        <v>644</v>
      </c>
      <c r="T295" t="s">
        <v>552</v>
      </c>
      <c r="U295" t="s">
        <v>553</v>
      </c>
      <c r="V295" t="s">
        <v>554</v>
      </c>
      <c r="W295" t="s">
        <v>555</v>
      </c>
      <c r="Y295">
        <f t="shared" si="95"/>
        <v>8530</v>
      </c>
    </row>
    <row r="296" spans="1:25" ht="12.75">
      <c r="A296" t="s">
        <v>294</v>
      </c>
      <c r="B296">
        <v>313</v>
      </c>
      <c r="C296">
        <v>4</v>
      </c>
      <c r="D296" s="6">
        <f t="shared" si="90"/>
        <v>0.012779552715654952</v>
      </c>
      <c r="E296" s="6">
        <v>1</v>
      </c>
      <c r="F296">
        <f t="shared" si="83"/>
        <v>0.0125</v>
      </c>
      <c r="G296" t="str">
        <f aca="true" t="shared" si="102" ref="G296:G325">A296</f>
        <v>     S2A-021</v>
      </c>
      <c r="H296" s="15">
        <f aca="true" t="shared" si="103" ref="H296:H325">B296*(D$2-D296)^2</f>
        <v>0.23025919600435524</v>
      </c>
      <c r="I296">
        <f aca="true" t="shared" si="104" ref="I296:I325">B296*(D$3-D296)^2</f>
        <v>0.5806143685256048</v>
      </c>
      <c r="J296">
        <f aca="true" t="shared" si="105" ref="J296:J325">B296*(D$217-D296)^2</f>
        <v>0.001375311407671895</v>
      </c>
      <c r="K296">
        <f t="shared" si="88"/>
        <v>0.004048253525566419</v>
      </c>
      <c r="L296">
        <f>B296*(D$295-D296)^2</f>
        <v>0.0008469862800164687</v>
      </c>
      <c r="N296" s="2" t="s">
        <v>616</v>
      </c>
      <c r="O296" t="s">
        <v>556</v>
      </c>
      <c r="P296" s="10">
        <f>D295</f>
        <v>0.01113455227379278</v>
      </c>
      <c r="Q296" s="13">
        <f>B295</f>
        <v>8532</v>
      </c>
      <c r="R296" s="7">
        <f>SQRT(P296*(1-P296)/Q296)</f>
        <v>0.0011360032060003218</v>
      </c>
      <c r="S296" s="7">
        <f>$R$1/Q296</f>
        <v>0.0004502394751054852</v>
      </c>
      <c r="T296">
        <f>(P296+S296/2)/(1+S296)</f>
        <v>0.011354559740327983</v>
      </c>
      <c r="U296">
        <f>$Q$1*SQRT((P296*(1-P296)+S296/4)/Q296)/(1+S296)</f>
        <v>0.002236865517190695</v>
      </c>
      <c r="V296">
        <f>T296-U296</f>
        <v>0.009117694223137289</v>
      </c>
      <c r="W296">
        <f>T296+U296</f>
        <v>0.013591425257518677</v>
      </c>
      <c r="Y296">
        <f t="shared" si="95"/>
        <v>310</v>
      </c>
    </row>
    <row r="297" spans="1:25" ht="12.75">
      <c r="A297" t="s">
        <v>295</v>
      </c>
      <c r="B297">
        <v>225</v>
      </c>
      <c r="C297">
        <v>0</v>
      </c>
      <c r="D297" s="6">
        <f t="shared" si="90"/>
        <v>0</v>
      </c>
      <c r="E297" s="6">
        <v>1</v>
      </c>
      <c r="F297">
        <f t="shared" si="83"/>
        <v>0</v>
      </c>
      <c r="G297" t="str">
        <f t="shared" si="102"/>
        <v>     S2A-022</v>
      </c>
      <c r="H297" s="15">
        <f t="shared" si="103"/>
        <v>0.358246514618292</v>
      </c>
      <c r="I297">
        <f t="shared" si="104"/>
        <v>0.701805967688938</v>
      </c>
      <c r="J297">
        <f t="shared" si="105"/>
        <v>0.02568025691513637</v>
      </c>
      <c r="K297">
        <f t="shared" si="88"/>
        <v>0.01897453191215772</v>
      </c>
      <c r="L297">
        <f aca="true" t="shared" si="106" ref="L297:L325">B297*(D$295-D297)^2</f>
        <v>0.027895107226010397</v>
      </c>
      <c r="Q297" s="1"/>
      <c r="R297" s="7"/>
      <c r="S297" s="7"/>
      <c r="Y297">
        <f t="shared" si="95"/>
        <v>230</v>
      </c>
    </row>
    <row r="298" spans="1:25" ht="12.75">
      <c r="A298" t="s">
        <v>296</v>
      </c>
      <c r="B298">
        <v>261</v>
      </c>
      <c r="C298">
        <v>3</v>
      </c>
      <c r="D298" s="6">
        <f t="shared" si="90"/>
        <v>0.011494252873563218</v>
      </c>
      <c r="E298" s="6">
        <v>1</v>
      </c>
      <c r="F298">
        <f t="shared" si="83"/>
        <v>0.01125</v>
      </c>
      <c r="G298" t="str">
        <f t="shared" si="102"/>
        <v>     S2A-023</v>
      </c>
      <c r="H298" s="15">
        <f t="shared" si="103"/>
        <v>0.2106339241824586</v>
      </c>
      <c r="I298">
        <f t="shared" si="104"/>
        <v>0.5134822397649711</v>
      </c>
      <c r="J298">
        <f t="shared" si="105"/>
        <v>0.00017161400291129707</v>
      </c>
      <c r="K298">
        <f t="shared" si="88"/>
        <v>0.0013939860076513481</v>
      </c>
      <c r="L298">
        <f t="shared" si="106"/>
        <v>3.376936010503044E-05</v>
      </c>
      <c r="R298" t="s">
        <v>551</v>
      </c>
      <c r="S298" t="s">
        <v>558</v>
      </c>
      <c r="Y298">
        <f t="shared" si="95"/>
        <v>260</v>
      </c>
    </row>
    <row r="299" spans="1:25" ht="12.75">
      <c r="A299" t="s">
        <v>297</v>
      </c>
      <c r="B299">
        <v>282</v>
      </c>
      <c r="C299">
        <v>0</v>
      </c>
      <c r="D299" s="6">
        <f t="shared" si="90"/>
        <v>0</v>
      </c>
      <c r="E299" s="6">
        <v>1</v>
      </c>
      <c r="F299">
        <f t="shared" si="83"/>
        <v>0</v>
      </c>
      <c r="G299" t="str">
        <f t="shared" si="102"/>
        <v>     S2A-024</v>
      </c>
      <c r="H299" s="15">
        <f t="shared" si="103"/>
        <v>0.4490022983215926</v>
      </c>
      <c r="I299">
        <f t="shared" si="104"/>
        <v>0.8795968128368024</v>
      </c>
      <c r="J299">
        <f t="shared" si="105"/>
        <v>0.03218592200030425</v>
      </c>
      <c r="K299">
        <f t="shared" si="88"/>
        <v>0.02378141332990434</v>
      </c>
      <c r="L299">
        <f t="shared" si="106"/>
        <v>0.034961867723266364</v>
      </c>
      <c r="O299" t="s">
        <v>633</v>
      </c>
      <c r="P299">
        <f>P296</f>
        <v>0.01113455227379278</v>
      </c>
      <c r="Q299" s="11">
        <v>30</v>
      </c>
      <c r="R299" s="7">
        <f>SQRT(P299*(1-P299)/Q299)</f>
        <v>0.01915774344701985</v>
      </c>
      <c r="S299" s="7">
        <f>R299^2</f>
        <v>0.000367019133981832</v>
      </c>
      <c r="Y299">
        <f t="shared" si="95"/>
        <v>280</v>
      </c>
    </row>
    <row r="300" spans="1:25" ht="12.75">
      <c r="A300" t="s">
        <v>298</v>
      </c>
      <c r="B300">
        <v>235</v>
      </c>
      <c r="C300">
        <v>0</v>
      </c>
      <c r="D300" s="6">
        <f t="shared" si="90"/>
        <v>0</v>
      </c>
      <c r="E300" s="6">
        <v>1</v>
      </c>
      <c r="F300">
        <f t="shared" si="83"/>
        <v>0</v>
      </c>
      <c r="G300" t="str">
        <f t="shared" si="102"/>
        <v>     S2A-025</v>
      </c>
      <c r="H300" s="15">
        <f t="shared" si="103"/>
        <v>0.3741685819346605</v>
      </c>
      <c r="I300">
        <f t="shared" si="104"/>
        <v>0.7329973440306686</v>
      </c>
      <c r="J300">
        <f t="shared" si="105"/>
        <v>0.026821601666920207</v>
      </c>
      <c r="K300">
        <f t="shared" si="88"/>
        <v>0.019817844441586952</v>
      </c>
      <c r="L300">
        <f t="shared" si="106"/>
        <v>0.029134889769388637</v>
      </c>
      <c r="O300" t="s">
        <v>632</v>
      </c>
      <c r="R300" s="7">
        <f>SQRT(S300)</f>
        <v>0.010392078346690797</v>
      </c>
      <c r="S300" s="12">
        <f>Q299/(Q299-1)*SUM(L296:L325)/Q296</f>
        <v>0.0001079952923637597</v>
      </c>
      <c r="Y300">
        <f t="shared" si="95"/>
        <v>240</v>
      </c>
    </row>
    <row r="301" spans="1:25" ht="12.75">
      <c r="A301" t="s">
        <v>299</v>
      </c>
      <c r="B301">
        <v>197</v>
      </c>
      <c r="C301">
        <v>1</v>
      </c>
      <c r="D301" s="6">
        <f t="shared" si="90"/>
        <v>0.005076142131979695</v>
      </c>
      <c r="E301" s="6">
        <v>1</v>
      </c>
      <c r="F301">
        <f t="shared" si="83"/>
        <v>0.005</v>
      </c>
      <c r="G301" t="str">
        <f t="shared" si="102"/>
        <v>     S2A-026</v>
      </c>
      <c r="H301" s="15">
        <f t="shared" si="103"/>
        <v>0.23893593779928984</v>
      </c>
      <c r="I301">
        <f t="shared" si="104"/>
        <v>0.5078477756057765</v>
      </c>
      <c r="J301">
        <f t="shared" si="105"/>
        <v>0.006193886195675803</v>
      </c>
      <c r="K301">
        <f t="shared" si="88"/>
        <v>0.0033229890846884795</v>
      </c>
      <c r="L301">
        <f t="shared" si="106"/>
        <v>0.00723075368894546</v>
      </c>
      <c r="Q301" s="9">
        <f>(Q296-Q299)*S301+Q299</f>
        <v>28923.821284386428</v>
      </c>
      <c r="R301" s="7"/>
      <c r="S301">
        <f>S299/S300</f>
        <v>3.398473451468646</v>
      </c>
      <c r="T301" t="s">
        <v>623</v>
      </c>
      <c r="Y301">
        <f t="shared" si="95"/>
        <v>200</v>
      </c>
    </row>
    <row r="302" spans="1:25" ht="12.75">
      <c r="A302" t="s">
        <v>300</v>
      </c>
      <c r="B302">
        <v>394</v>
      </c>
      <c r="C302">
        <v>4</v>
      </c>
      <c r="D302" s="6">
        <f t="shared" si="90"/>
        <v>0.01015228426395939</v>
      </c>
      <c r="E302" s="6">
        <v>1</v>
      </c>
      <c r="F302">
        <f t="shared" si="83"/>
        <v>0.01</v>
      </c>
      <c r="G302" t="str">
        <f t="shared" si="102"/>
        <v>     S2A-027</v>
      </c>
      <c r="H302" s="15">
        <f t="shared" si="103"/>
        <v>0.34871886746015807</v>
      </c>
      <c r="I302">
        <f t="shared" si="104"/>
        <v>0.8227554430868403</v>
      </c>
      <c r="J302">
        <f t="shared" si="105"/>
        <v>0.00011113009033874431</v>
      </c>
      <c r="K302">
        <f t="shared" si="88"/>
        <v>0.00037001120716095463</v>
      </c>
      <c r="L302">
        <f t="shared" si="106"/>
        <v>0.00038015107459796774</v>
      </c>
      <c r="O302" t="s">
        <v>561</v>
      </c>
      <c r="P302">
        <f>P299</f>
        <v>0.01113455227379278</v>
      </c>
      <c r="Q302" s="9">
        <f>Q301</f>
        <v>28923.821284386428</v>
      </c>
      <c r="R302" s="7">
        <f>SQRT(P302*(1-P302)/Q302)</f>
        <v>0.0006169886085038153</v>
      </c>
      <c r="S302" s="7">
        <f>$R$1/Q302</f>
        <v>0.00013281243732734846</v>
      </c>
      <c r="T302">
        <f>(P302+S302/2)/(1+S302)</f>
        <v>0.011199471063407745</v>
      </c>
      <c r="U302">
        <f>$Q$1*SQRT((P302*(1-P302)+S302/4)/Q302)/(1+S302)</f>
        <v>0.0012109341145734732</v>
      </c>
      <c r="V302">
        <f>T302-U302</f>
        <v>0.009988536948834273</v>
      </c>
      <c r="W302">
        <f>T302+U302</f>
        <v>0.012410405177981218</v>
      </c>
      <c r="Y302">
        <f t="shared" si="95"/>
        <v>390</v>
      </c>
    </row>
    <row r="303" spans="1:25" ht="12.75">
      <c r="A303" t="s">
        <v>301</v>
      </c>
      <c r="B303">
        <v>314</v>
      </c>
      <c r="C303">
        <v>0</v>
      </c>
      <c r="D303" s="6">
        <f t="shared" si="90"/>
        <v>0</v>
      </c>
      <c r="E303" s="6">
        <v>1</v>
      </c>
      <c r="F303">
        <f t="shared" si="83"/>
        <v>0</v>
      </c>
      <c r="G303" t="str">
        <f t="shared" si="102"/>
        <v>     S2A-028</v>
      </c>
      <c r="H303" s="15">
        <f t="shared" si="103"/>
        <v>0.4999529137339719</v>
      </c>
      <c r="I303">
        <f t="shared" si="104"/>
        <v>0.9794092171303402</v>
      </c>
      <c r="J303">
        <f t="shared" si="105"/>
        <v>0.035838225206012535</v>
      </c>
      <c r="K303">
        <f t="shared" si="88"/>
        <v>0.026480013424077884</v>
      </c>
      <c r="L303">
        <f t="shared" si="106"/>
        <v>0.03892917186207673</v>
      </c>
      <c r="Y303">
        <f t="shared" si="95"/>
        <v>310</v>
      </c>
    </row>
    <row r="304" spans="1:25" ht="12.75">
      <c r="A304" t="s">
        <v>302</v>
      </c>
      <c r="B304">
        <v>280</v>
      </c>
      <c r="C304">
        <v>4</v>
      </c>
      <c r="D304" s="6">
        <f t="shared" si="90"/>
        <v>0.014285714285714285</v>
      </c>
      <c r="E304" s="6">
        <v>1</v>
      </c>
      <c r="F304">
        <f t="shared" si="83"/>
        <v>0.01375</v>
      </c>
      <c r="G304" t="str">
        <f t="shared" si="102"/>
        <v>     S2A-029</v>
      </c>
      <c r="H304" s="15">
        <f t="shared" si="103"/>
        <v>0.18374102014057644</v>
      </c>
      <c r="I304">
        <f t="shared" si="104"/>
        <v>0.48370747287813126</v>
      </c>
      <c r="J304">
        <f t="shared" si="105"/>
        <v>0.0036335200070225617</v>
      </c>
      <c r="K304">
        <f t="shared" si="88"/>
        <v>0.007289968458687288</v>
      </c>
      <c r="L304">
        <f t="shared" si="106"/>
        <v>0.0027803501671056115</v>
      </c>
      <c r="Y304">
        <f t="shared" si="95"/>
        <v>280</v>
      </c>
    </row>
    <row r="305" spans="1:25" ht="12.75">
      <c r="A305" t="s">
        <v>303</v>
      </c>
      <c r="B305">
        <v>303</v>
      </c>
      <c r="C305">
        <v>8</v>
      </c>
      <c r="D305" s="6">
        <f t="shared" si="90"/>
        <v>0.026402640264026403</v>
      </c>
      <c r="E305" s="6">
        <v>1</v>
      </c>
      <c r="F305">
        <f t="shared" si="83"/>
        <v>0.02625</v>
      </c>
      <c r="G305" t="str">
        <f t="shared" si="102"/>
        <v>     S2A-030</v>
      </c>
      <c r="H305" s="15">
        <f t="shared" si="103"/>
        <v>0.055220318076978435</v>
      </c>
      <c r="I305">
        <f t="shared" si="104"/>
        <v>0.2627319816002834</v>
      </c>
      <c r="J305">
        <f t="shared" si="105"/>
        <v>0.0748698877196974</v>
      </c>
      <c r="K305">
        <f t="shared" si="88"/>
        <v>0.08984221273754026</v>
      </c>
      <c r="L305">
        <f t="shared" si="106"/>
        <v>0.0706336967958874</v>
      </c>
      <c r="Y305">
        <f t="shared" si="95"/>
        <v>300</v>
      </c>
    </row>
    <row r="306" spans="1:25" ht="12.75">
      <c r="A306" t="s">
        <v>304</v>
      </c>
      <c r="B306">
        <v>310</v>
      </c>
      <c r="C306">
        <v>2</v>
      </c>
      <c r="D306" s="6">
        <f t="shared" si="90"/>
        <v>0.0064516129032258064</v>
      </c>
      <c r="E306" s="6">
        <v>1</v>
      </c>
      <c r="F306">
        <f t="shared" si="83"/>
        <v>0.00625</v>
      </c>
      <c r="G306" t="str">
        <f t="shared" si="102"/>
        <v>     S2A-031</v>
      </c>
      <c r="H306" s="15">
        <f t="shared" si="103"/>
        <v>0.34687745168357625</v>
      </c>
      <c r="I306">
        <f t="shared" si="104"/>
        <v>0.7564389314835084</v>
      </c>
      <c r="J306">
        <f t="shared" si="105"/>
        <v>0.0055514180188595795</v>
      </c>
      <c r="K306">
        <f t="shared" si="88"/>
        <v>0.0023130944646636313</v>
      </c>
      <c r="L306">
        <f t="shared" si="106"/>
        <v>0.006798275556005925</v>
      </c>
      <c r="Y306">
        <f t="shared" si="95"/>
        <v>310</v>
      </c>
    </row>
    <row r="307" spans="1:25" ht="12.75">
      <c r="A307" t="s">
        <v>305</v>
      </c>
      <c r="B307">
        <v>271</v>
      </c>
      <c r="C307">
        <v>0</v>
      </c>
      <c r="D307" s="6">
        <f t="shared" si="90"/>
        <v>0</v>
      </c>
      <c r="E307" s="6">
        <v>1</v>
      </c>
      <c r="F307">
        <f t="shared" si="83"/>
        <v>0</v>
      </c>
      <c r="G307" t="str">
        <f t="shared" si="102"/>
        <v>     S2A-032</v>
      </c>
      <c r="H307" s="15">
        <f t="shared" si="103"/>
        <v>0.43148802427358723</v>
      </c>
      <c r="I307">
        <f t="shared" si="104"/>
        <v>0.8452862988608987</v>
      </c>
      <c r="J307">
        <f t="shared" si="105"/>
        <v>0.03093044277334203</v>
      </c>
      <c r="K307">
        <f t="shared" si="88"/>
        <v>0.02285376954753219</v>
      </c>
      <c r="L307">
        <f t="shared" si="106"/>
        <v>0.0335981069255503</v>
      </c>
      <c r="Y307">
        <f t="shared" si="95"/>
        <v>270</v>
      </c>
    </row>
    <row r="308" spans="1:25" ht="12.75">
      <c r="A308" t="s">
        <v>306</v>
      </c>
      <c r="B308">
        <v>251</v>
      </c>
      <c r="C308">
        <v>0</v>
      </c>
      <c r="D308" s="6">
        <f t="shared" si="90"/>
        <v>0</v>
      </c>
      <c r="E308" s="6">
        <v>1</v>
      </c>
      <c r="F308">
        <f t="shared" si="83"/>
        <v>0</v>
      </c>
      <c r="G308" t="str">
        <f t="shared" si="102"/>
        <v>     S2A-033</v>
      </c>
      <c r="H308" s="15">
        <f t="shared" si="103"/>
        <v>0.3996438896408501</v>
      </c>
      <c r="I308">
        <f t="shared" si="104"/>
        <v>0.7829035461774375</v>
      </c>
      <c r="J308">
        <f t="shared" si="105"/>
        <v>0.02864775326977435</v>
      </c>
      <c r="K308">
        <f t="shared" si="88"/>
        <v>0.021167144488673722</v>
      </c>
      <c r="L308">
        <f t="shared" si="106"/>
        <v>0.03111854183879382</v>
      </c>
      <c r="Y308">
        <f t="shared" si="95"/>
        <v>250</v>
      </c>
    </row>
    <row r="309" spans="1:25" ht="12.75">
      <c r="A309" t="s">
        <v>307</v>
      </c>
      <c r="B309">
        <v>292</v>
      </c>
      <c r="C309">
        <v>3</v>
      </c>
      <c r="D309" s="6">
        <f t="shared" si="90"/>
        <v>0.010273972602739725</v>
      </c>
      <c r="E309" s="6">
        <v>1</v>
      </c>
      <c r="F309">
        <f t="shared" si="83"/>
        <v>0.01</v>
      </c>
      <c r="G309" t="str">
        <f t="shared" si="102"/>
        <v>     S2A-034</v>
      </c>
      <c r="H309" s="15">
        <f t="shared" si="103"/>
        <v>0.2563314920507306</v>
      </c>
      <c r="I309">
        <f t="shared" si="104"/>
        <v>0.6065146656118655</v>
      </c>
      <c r="J309">
        <f t="shared" si="105"/>
        <v>4.894192097072008E-05</v>
      </c>
      <c r="K309">
        <f t="shared" si="88"/>
        <v>0.00034741403641149035</v>
      </c>
      <c r="L309">
        <f t="shared" si="106"/>
        <v>0.0002162544321070972</v>
      </c>
      <c r="Y309">
        <f t="shared" si="95"/>
        <v>290</v>
      </c>
    </row>
    <row r="310" spans="1:25" ht="12.75">
      <c r="A310" t="s">
        <v>308</v>
      </c>
      <c r="B310">
        <v>290</v>
      </c>
      <c r="C310">
        <v>2</v>
      </c>
      <c r="D310" s="6">
        <f t="shared" si="90"/>
        <v>0.006896551724137931</v>
      </c>
      <c r="E310" s="6">
        <v>1</v>
      </c>
      <c r="F310">
        <f t="shared" si="83"/>
        <v>0.0075</v>
      </c>
      <c r="G310" t="str">
        <f t="shared" si="102"/>
        <v>     S2A-035</v>
      </c>
      <c r="H310" s="15">
        <f t="shared" si="103"/>
        <v>0.3159231946926635</v>
      </c>
      <c r="I310">
        <f t="shared" si="104"/>
        <v>0.6949460564418716</v>
      </c>
      <c r="J310">
        <f t="shared" si="105"/>
        <v>0.004158606157116152</v>
      </c>
      <c r="K310">
        <f t="shared" si="88"/>
        <v>0.0015163470476294164</v>
      </c>
      <c r="L310">
        <f t="shared" si="106"/>
        <v>0.005208588111073695</v>
      </c>
      <c r="Y310">
        <f t="shared" si="95"/>
        <v>290</v>
      </c>
    </row>
    <row r="311" spans="1:25" ht="12.75">
      <c r="A311" t="s">
        <v>309</v>
      </c>
      <c r="B311">
        <v>305</v>
      </c>
      <c r="C311">
        <v>10</v>
      </c>
      <c r="D311" s="6">
        <f t="shared" si="90"/>
        <v>0.03278688524590164</v>
      </c>
      <c r="E311" s="6">
        <v>1</v>
      </c>
      <c r="F311">
        <f t="shared" si="83"/>
        <v>0.0325</v>
      </c>
      <c r="G311" t="str">
        <f t="shared" si="102"/>
        <v>     S2A-036</v>
      </c>
      <c r="H311" s="15">
        <f t="shared" si="103"/>
        <v>0.01544260095675748</v>
      </c>
      <c r="I311">
        <f t="shared" si="104"/>
        <v>0.16222102629884358</v>
      </c>
      <c r="J311">
        <f t="shared" si="105"/>
        <v>0.1490123919239683</v>
      </c>
      <c r="K311">
        <f t="shared" si="88"/>
        <v>0.16992578583613713</v>
      </c>
      <c r="L311">
        <f t="shared" si="106"/>
        <v>0.14299117455619714</v>
      </c>
      <c r="Y311">
        <f t="shared" si="95"/>
        <v>310</v>
      </c>
    </row>
    <row r="312" spans="1:25" ht="12.75">
      <c r="A312" t="s">
        <v>310</v>
      </c>
      <c r="B312">
        <v>325</v>
      </c>
      <c r="C312">
        <v>1</v>
      </c>
      <c r="D312" s="6">
        <f t="shared" si="90"/>
        <v>0.003076923076923077</v>
      </c>
      <c r="E312" s="6">
        <v>1</v>
      </c>
      <c r="F312">
        <f t="shared" si="83"/>
        <v>0.0025</v>
      </c>
      <c r="G312" t="str">
        <f t="shared" si="102"/>
        <v>     S2A-037</v>
      </c>
      <c r="H312" s="15">
        <f t="shared" si="103"/>
        <v>0.44073918039375054</v>
      </c>
      <c r="I312">
        <f t="shared" si="104"/>
        <v>0.9050981737248714</v>
      </c>
      <c r="J312">
        <f t="shared" si="105"/>
        <v>0.018803879963452317</v>
      </c>
      <c r="K312">
        <f t="shared" si="88"/>
        <v>0.012118170406326031</v>
      </c>
      <c r="L312">
        <f t="shared" si="106"/>
        <v>0.021100751189130316</v>
      </c>
      <c r="Y312">
        <f t="shared" si="95"/>
        <v>330</v>
      </c>
    </row>
    <row r="313" spans="1:25" ht="12.75">
      <c r="A313" t="s">
        <v>311</v>
      </c>
      <c r="B313">
        <v>265</v>
      </c>
      <c r="C313">
        <v>2</v>
      </c>
      <c r="D313" s="6">
        <f t="shared" si="90"/>
        <v>0.007547169811320755</v>
      </c>
      <c r="E313" s="6">
        <v>1</v>
      </c>
      <c r="F313">
        <f t="shared" si="83"/>
        <v>0.0075</v>
      </c>
      <c r="G313" t="str">
        <f t="shared" si="102"/>
        <v>     S2A-038</v>
      </c>
      <c r="H313" s="15">
        <f t="shared" si="103"/>
        <v>0.27741926257610783</v>
      </c>
      <c r="I313">
        <f t="shared" si="104"/>
        <v>0.6182688517619108</v>
      </c>
      <c r="J313">
        <f t="shared" si="105"/>
        <v>0.0026064804520222026</v>
      </c>
      <c r="K313">
        <f t="shared" si="88"/>
        <v>0.0007093018984219834</v>
      </c>
      <c r="L313">
        <f t="shared" si="106"/>
        <v>0.003410367926993742</v>
      </c>
      <c r="Y313">
        <f t="shared" si="95"/>
        <v>270</v>
      </c>
    </row>
    <row r="314" spans="1:25" ht="12.75">
      <c r="A314" t="s">
        <v>312</v>
      </c>
      <c r="B314">
        <v>270</v>
      </c>
      <c r="C314">
        <v>3</v>
      </c>
      <c r="D314" s="6">
        <f t="shared" si="90"/>
        <v>0.011111111111111112</v>
      </c>
      <c r="E314" s="6">
        <v>1</v>
      </c>
      <c r="F314">
        <f t="shared" si="83"/>
        <v>0.01125</v>
      </c>
      <c r="G314" t="str">
        <f t="shared" si="102"/>
        <v>     S2A-039</v>
      </c>
      <c r="H314" s="15">
        <f t="shared" si="103"/>
        <v>0.22381435947983394</v>
      </c>
      <c r="I314">
        <f t="shared" si="104"/>
        <v>0.5404050531851723</v>
      </c>
      <c r="J314">
        <f t="shared" si="105"/>
        <v>4.939899216043022E-05</v>
      </c>
      <c r="K314">
        <f t="shared" si="88"/>
        <v>0.0010035419967813358</v>
      </c>
      <c r="L314">
        <f t="shared" si="106"/>
        <v>1.4836178912449062E-07</v>
      </c>
      <c r="Y314">
        <f t="shared" si="95"/>
        <v>270</v>
      </c>
    </row>
    <row r="315" spans="1:25" ht="12.75">
      <c r="A315" t="s">
        <v>313</v>
      </c>
      <c r="B315">
        <v>259</v>
      </c>
      <c r="C315">
        <v>4</v>
      </c>
      <c r="D315" s="6">
        <f t="shared" si="90"/>
        <v>0.015444015444015444</v>
      </c>
      <c r="E315" s="6">
        <v>1</v>
      </c>
      <c r="F315">
        <f t="shared" si="83"/>
        <v>0.015</v>
      </c>
      <c r="G315" t="str">
        <f t="shared" si="102"/>
        <v>     S2A-040</v>
      </c>
      <c r="H315" s="15">
        <f t="shared" si="103"/>
        <v>0.15493788340940712</v>
      </c>
      <c r="I315">
        <f t="shared" si="104"/>
        <v>0.42283878719370155</v>
      </c>
      <c r="J315">
        <f t="shared" si="105"/>
        <v>0.0058699006614811354</v>
      </c>
      <c r="K315">
        <f t="shared" si="88"/>
        <v>0.010152216780090536</v>
      </c>
      <c r="L315">
        <f t="shared" si="106"/>
        <v>0.004810011459215943</v>
      </c>
      <c r="Y315">
        <f t="shared" si="95"/>
        <v>260</v>
      </c>
    </row>
    <row r="316" spans="1:25" ht="12.75">
      <c r="A316" t="s">
        <v>314</v>
      </c>
      <c r="B316">
        <v>257</v>
      </c>
      <c r="C316">
        <v>1</v>
      </c>
      <c r="D316" s="6">
        <f t="shared" si="90"/>
        <v>0.0038910505836575876</v>
      </c>
      <c r="E316" s="6">
        <v>1</v>
      </c>
      <c r="F316">
        <f t="shared" si="83"/>
        <v>0.00375</v>
      </c>
      <c r="G316" t="str">
        <f t="shared" si="102"/>
        <v>     S2A-041</v>
      </c>
      <c r="H316" s="15">
        <f t="shared" si="103"/>
        <v>0.3332832501491789</v>
      </c>
      <c r="I316">
        <f t="shared" si="104"/>
        <v>0.6938109421078379</v>
      </c>
      <c r="J316">
        <f t="shared" si="105"/>
        <v>0.011856863158056726</v>
      </c>
      <c r="K316">
        <f t="shared" si="88"/>
        <v>0.007197772712941764</v>
      </c>
      <c r="L316">
        <f t="shared" si="106"/>
        <v>0.013484357400892788</v>
      </c>
      <c r="Y316">
        <f t="shared" si="95"/>
        <v>260</v>
      </c>
    </row>
    <row r="317" spans="1:25" ht="12.75">
      <c r="A317" t="s">
        <v>315</v>
      </c>
      <c r="B317">
        <v>313</v>
      </c>
      <c r="C317">
        <v>6</v>
      </c>
      <c r="D317" s="6">
        <f t="shared" si="90"/>
        <v>0.019169329073482427</v>
      </c>
      <c r="E317" s="6">
        <v>1</v>
      </c>
      <c r="F317">
        <f aca="true" t="shared" si="107" ref="F317:F325">ROUND(D317*$F$5,2)/$F$5</f>
        <v>0.01875</v>
      </c>
      <c r="G317" t="str">
        <f t="shared" si="102"/>
        <v>     S2A-042</v>
      </c>
      <c r="H317" s="15">
        <f t="shared" si="103"/>
        <v>0.13454709865233017</v>
      </c>
      <c r="I317">
        <f t="shared" si="104"/>
        <v>0.4211151711872884</v>
      </c>
      <c r="J317">
        <f t="shared" si="105"/>
        <v>0.02253957989305562</v>
      </c>
      <c r="K317">
        <f t="shared" si="88"/>
        <v>0.031213197349746997</v>
      </c>
      <c r="L317">
        <f t="shared" si="106"/>
        <v>0.020206540763120104</v>
      </c>
      <c r="Y317">
        <f t="shared" si="95"/>
        <v>310</v>
      </c>
    </row>
    <row r="318" spans="1:25" ht="12.75">
      <c r="A318" t="s">
        <v>316</v>
      </c>
      <c r="B318">
        <v>334</v>
      </c>
      <c r="C318">
        <v>2</v>
      </c>
      <c r="D318" s="6">
        <f t="shared" si="90"/>
        <v>0.005988023952095809</v>
      </c>
      <c r="E318" s="6">
        <v>1</v>
      </c>
      <c r="F318">
        <f t="shared" si="107"/>
        <v>0.00625</v>
      </c>
      <c r="G318" t="str">
        <f t="shared" si="102"/>
        <v>     S2A-043</v>
      </c>
      <c r="H318" s="15">
        <f t="shared" si="103"/>
        <v>0.3841632353406008</v>
      </c>
      <c r="I318">
        <f t="shared" si="104"/>
        <v>0.830371056801402</v>
      </c>
      <c r="J318">
        <f t="shared" si="105"/>
        <v>0.007363467520880795</v>
      </c>
      <c r="K318">
        <f aca="true" t="shared" si="108" ref="K318:K325">B318*(D$251-D318)^2</f>
        <v>0.0034098666330337913</v>
      </c>
      <c r="L318">
        <f t="shared" si="106"/>
        <v>0.008846575757853704</v>
      </c>
      <c r="Y318">
        <f t="shared" si="95"/>
        <v>330</v>
      </c>
    </row>
    <row r="319" spans="1:25" ht="12.75">
      <c r="A319" t="s">
        <v>317</v>
      </c>
      <c r="B319">
        <v>281</v>
      </c>
      <c r="C319">
        <v>9</v>
      </c>
      <c r="D319" s="6">
        <f t="shared" si="90"/>
        <v>0.03202846975088968</v>
      </c>
      <c r="E319" s="6">
        <v>1</v>
      </c>
      <c r="F319">
        <f t="shared" si="107"/>
        <v>0.0325</v>
      </c>
      <c r="G319" t="str">
        <f t="shared" si="102"/>
        <v>     S2A-044</v>
      </c>
      <c r="H319" s="15">
        <f t="shared" si="103"/>
        <v>0.01742194516161364</v>
      </c>
      <c r="I319">
        <f t="shared" si="104"/>
        <v>0.15944757883597646</v>
      </c>
      <c r="J319">
        <f t="shared" si="105"/>
        <v>0.12802728736512334</v>
      </c>
      <c r="K319">
        <f t="shared" si="108"/>
        <v>0.14665562094154477</v>
      </c>
      <c r="L319">
        <f t="shared" si="106"/>
        <v>0.12267217629866563</v>
      </c>
      <c r="Y319">
        <f t="shared" si="95"/>
        <v>280</v>
      </c>
    </row>
    <row r="320" spans="1:25" ht="12.75">
      <c r="A320" t="s">
        <v>318</v>
      </c>
      <c r="B320">
        <v>243</v>
      </c>
      <c r="C320">
        <v>0</v>
      </c>
      <c r="D320" s="6">
        <f t="shared" si="90"/>
        <v>0</v>
      </c>
      <c r="E320" s="6">
        <v>1</v>
      </c>
      <c r="F320">
        <f t="shared" si="107"/>
        <v>0</v>
      </c>
      <c r="G320" t="str">
        <f t="shared" si="102"/>
        <v>     S2A-045</v>
      </c>
      <c r="H320" s="15">
        <f t="shared" si="103"/>
        <v>0.38690623578775535</v>
      </c>
      <c r="I320">
        <f t="shared" si="104"/>
        <v>0.7579504451040531</v>
      </c>
      <c r="J320">
        <f t="shared" si="105"/>
        <v>0.02773467746834728</v>
      </c>
      <c r="K320">
        <f t="shared" si="108"/>
        <v>0.020492494465130337</v>
      </c>
      <c r="L320">
        <f t="shared" si="106"/>
        <v>0.030126715804091226</v>
      </c>
      <c r="Y320">
        <f t="shared" si="95"/>
        <v>240</v>
      </c>
    </row>
    <row r="321" spans="1:25" ht="12.75">
      <c r="A321" t="s">
        <v>319</v>
      </c>
      <c r="B321">
        <v>277</v>
      </c>
      <c r="C321">
        <v>4</v>
      </c>
      <c r="D321" s="6">
        <f t="shared" si="90"/>
        <v>0.01444043321299639</v>
      </c>
      <c r="E321" s="6">
        <v>1</v>
      </c>
      <c r="F321">
        <f t="shared" si="107"/>
        <v>0.015</v>
      </c>
      <c r="G321" t="str">
        <f t="shared" si="102"/>
        <v>     S2A-046</v>
      </c>
      <c r="H321" s="15">
        <f t="shared" si="103"/>
        <v>0.17958327565479423</v>
      </c>
      <c r="I321">
        <f t="shared" si="104"/>
        <v>0.47496893568474036</v>
      </c>
      <c r="J321">
        <f t="shared" si="105"/>
        <v>0.003909992290615829</v>
      </c>
      <c r="K321">
        <f t="shared" si="108"/>
        <v>0.007655850408986938</v>
      </c>
      <c r="L321">
        <f t="shared" si="106"/>
        <v>0.003027291113220558</v>
      </c>
      <c r="Y321">
        <f t="shared" si="95"/>
        <v>280</v>
      </c>
    </row>
    <row r="322" spans="1:25" ht="12.75">
      <c r="A322" t="s">
        <v>320</v>
      </c>
      <c r="B322">
        <v>288</v>
      </c>
      <c r="C322">
        <v>3</v>
      </c>
      <c r="D322" s="6">
        <f t="shared" si="90"/>
        <v>0.010416666666666666</v>
      </c>
      <c r="E322" s="6">
        <v>1</v>
      </c>
      <c r="F322">
        <f t="shared" si="107"/>
        <v>0.01</v>
      </c>
      <c r="G322" t="str">
        <f t="shared" si="102"/>
        <v>     S2A-047</v>
      </c>
      <c r="H322" s="15">
        <f t="shared" si="103"/>
        <v>0.250390747315964</v>
      </c>
      <c r="I322">
        <f t="shared" si="104"/>
        <v>0.594466197266954</v>
      </c>
      <c r="J322">
        <f t="shared" si="105"/>
        <v>2.0486212038006477E-05</v>
      </c>
      <c r="K322">
        <f t="shared" si="108"/>
        <v>0.0004381712164206194</v>
      </c>
      <c r="L322">
        <f t="shared" si="106"/>
        <v>0.00014842360653662316</v>
      </c>
      <c r="Y322">
        <f t="shared" si="95"/>
        <v>290</v>
      </c>
    </row>
    <row r="323" spans="1:25" ht="12.75">
      <c r="A323" t="s">
        <v>321</v>
      </c>
      <c r="B323">
        <v>226</v>
      </c>
      <c r="C323">
        <v>2</v>
      </c>
      <c r="D323" s="6">
        <f aca="true" t="shared" si="109" ref="D323:D386">C323/B323</f>
        <v>0.008849557522123894</v>
      </c>
      <c r="E323" s="6">
        <v>1</v>
      </c>
      <c r="F323">
        <f t="shared" si="107"/>
        <v>0.00875</v>
      </c>
      <c r="G323" t="str">
        <f t="shared" si="102"/>
        <v>     S2A-048</v>
      </c>
      <c r="H323" s="15">
        <f t="shared" si="103"/>
        <v>0.2179279754638768</v>
      </c>
      <c r="I323">
        <f t="shared" si="104"/>
        <v>0.4992272594507678</v>
      </c>
      <c r="J323">
        <f t="shared" si="105"/>
        <v>0.0007600113416715101</v>
      </c>
      <c r="K323">
        <f t="shared" si="108"/>
        <v>2.515845525425653E-05</v>
      </c>
      <c r="L323">
        <f t="shared" si="106"/>
        <v>0.0011799914294248852</v>
      </c>
      <c r="Y323">
        <f t="shared" si="95"/>
        <v>230</v>
      </c>
    </row>
    <row r="324" spans="1:25" ht="12.75">
      <c r="A324" t="s">
        <v>322</v>
      </c>
      <c r="B324">
        <v>272</v>
      </c>
      <c r="C324">
        <v>3</v>
      </c>
      <c r="D324" s="6">
        <f t="shared" si="109"/>
        <v>0.011029411764705883</v>
      </c>
      <c r="E324" s="6">
        <v>1</v>
      </c>
      <c r="F324">
        <f t="shared" si="107"/>
        <v>0.01125</v>
      </c>
      <c r="G324" t="str">
        <f t="shared" si="102"/>
        <v>     S2A-049</v>
      </c>
      <c r="H324" s="15">
        <f t="shared" si="103"/>
        <v>0.22675367490389195</v>
      </c>
      <c r="I324">
        <f t="shared" si="104"/>
        <v>0.5463982304143027</v>
      </c>
      <c r="J324">
        <f t="shared" si="105"/>
        <v>3.2569903301511714E-05</v>
      </c>
      <c r="K324">
        <f t="shared" si="108"/>
        <v>0.0009271064634514962</v>
      </c>
      <c r="L324">
        <f t="shared" si="106"/>
        <v>3.0068312490861504E-06</v>
      </c>
      <c r="Y324">
        <f t="shared" si="95"/>
        <v>270</v>
      </c>
    </row>
    <row r="325" spans="1:37" ht="12.75">
      <c r="A325" t="s">
        <v>323</v>
      </c>
      <c r="B325">
        <v>399</v>
      </c>
      <c r="C325">
        <v>14</v>
      </c>
      <c r="D325" s="6">
        <f t="shared" si="109"/>
        <v>0.03508771929824561</v>
      </c>
      <c r="E325" s="6">
        <v>1</v>
      </c>
      <c r="F325">
        <f t="shared" si="107"/>
        <v>0.035</v>
      </c>
      <c r="G325" t="str">
        <f t="shared" si="102"/>
        <v>     S2A-050</v>
      </c>
      <c r="H325" s="15">
        <f t="shared" si="103"/>
        <v>0.009249529586444243</v>
      </c>
      <c r="I325">
        <f t="shared" si="104"/>
        <v>0.17198525979435111</v>
      </c>
      <c r="J325">
        <f t="shared" si="105"/>
        <v>0.23763326012137645</v>
      </c>
      <c r="K325">
        <f t="shared" si="108"/>
        <v>0.2677465018210057</v>
      </c>
      <c r="L325">
        <f t="shared" si="106"/>
        <v>0.2289279299900325</v>
      </c>
      <c r="P325" t="s">
        <v>550</v>
      </c>
      <c r="Q325" t="s">
        <v>549</v>
      </c>
      <c r="R325" t="s">
        <v>551</v>
      </c>
      <c r="S325" s="22" t="s">
        <v>644</v>
      </c>
      <c r="T325" t="s">
        <v>552</v>
      </c>
      <c r="U325" t="s">
        <v>553</v>
      </c>
      <c r="V325" t="s">
        <v>554</v>
      </c>
      <c r="W325" t="s">
        <v>555</v>
      </c>
      <c r="Y325">
        <f t="shared" si="95"/>
        <v>400</v>
      </c>
      <c r="AK325" t="s">
        <v>639</v>
      </c>
    </row>
    <row r="326" spans="1:39" ht="12.75">
      <c r="A326" t="s">
        <v>324</v>
      </c>
      <c r="B326" s="1">
        <v>54757</v>
      </c>
      <c r="C326">
        <v>743</v>
      </c>
      <c r="D326" s="3">
        <f t="shared" si="109"/>
        <v>0.013569041401099402</v>
      </c>
      <c r="E326" s="3">
        <v>2</v>
      </c>
      <c r="I326" t="str">
        <f>$A326</f>
        <v> written</v>
      </c>
      <c r="N326" s="2" t="s">
        <v>568</v>
      </c>
      <c r="O326" t="s">
        <v>556</v>
      </c>
      <c r="P326">
        <f>D326</f>
        <v>0.013569041401099402</v>
      </c>
      <c r="Q326" s="1">
        <f>B326</f>
        <v>54757</v>
      </c>
      <c r="R326" s="7">
        <f>SQRT(P326*(1-P326)/Q326)</f>
        <v>0.0004944109805978393</v>
      </c>
      <c r="S326" s="7">
        <f>$R$1/Q326</f>
        <v>7.015437663860327E-05</v>
      </c>
      <c r="T326">
        <f>(P326+S326/2)/(1+S326)</f>
        <v>0.013603164267909175</v>
      </c>
      <c r="U326">
        <f>$Q$1*SQRT((P326*(1-P326)+S326/4)/Q326)/(1+S326)</f>
        <v>0.0009695923857174877</v>
      </c>
      <c r="V326">
        <f>T326-U326</f>
        <v>0.012633571882191687</v>
      </c>
      <c r="W326">
        <f>T326+U326</f>
        <v>0.014572756653626662</v>
      </c>
      <c r="Y326">
        <f t="shared" si="95"/>
        <v>54760</v>
      </c>
      <c r="AK326" t="str">
        <f>AA328</f>
        <v>   correspondence</v>
      </c>
      <c r="AL326" t="str">
        <f>AA361</f>
        <v>non-professional writing</v>
      </c>
      <c r="AM326" t="s">
        <v>572</v>
      </c>
    </row>
    <row r="327" spans="1:40" ht="12.75">
      <c r="A327" t="s">
        <v>325</v>
      </c>
      <c r="B327" s="1">
        <v>14007</v>
      </c>
      <c r="C327">
        <v>317</v>
      </c>
      <c r="D327" s="3">
        <f t="shared" si="109"/>
        <v>0.022631541372171056</v>
      </c>
      <c r="E327" s="3">
        <v>2</v>
      </c>
      <c r="J327" t="str">
        <f>$A327</f>
        <v>  non-printed</v>
      </c>
      <c r="O327" t="s">
        <v>633</v>
      </c>
      <c r="P327">
        <f>P326</f>
        <v>0.013569041401099402</v>
      </c>
      <c r="Q327" s="8">
        <v>200</v>
      </c>
      <c r="R327" s="7">
        <f>SQRT(P327*(1-P327)/Q327)</f>
        <v>0.008180746456331064</v>
      </c>
      <c r="S327" s="7">
        <f>R327^2</f>
        <v>6.692461258277327E-05</v>
      </c>
      <c r="Y327">
        <f t="shared" si="95"/>
        <v>14010</v>
      </c>
      <c r="AG327" s="25" t="s">
        <v>636</v>
      </c>
      <c r="AH327" s="25" t="s">
        <v>636</v>
      </c>
      <c r="AK327">
        <f>P338</f>
        <v>0.029226170707406178</v>
      </c>
      <c r="AL327">
        <f>P362</f>
        <v>0.010655408122235626</v>
      </c>
      <c r="AM327">
        <f>P332</f>
        <v>0.022631541372171056</v>
      </c>
      <c r="AN327" t="s">
        <v>640</v>
      </c>
    </row>
    <row r="328" spans="1:40" ht="12.75">
      <c r="A328" t="s">
        <v>326</v>
      </c>
      <c r="B328" s="1">
        <v>9033</v>
      </c>
      <c r="C328">
        <v>264</v>
      </c>
      <c r="D328" s="3">
        <f t="shared" si="109"/>
        <v>0.029226170707406178</v>
      </c>
      <c r="E328" s="3">
        <v>2</v>
      </c>
      <c r="K328" t="str">
        <f>$A328</f>
        <v>   correspondence</v>
      </c>
      <c r="O328" t="s">
        <v>632</v>
      </c>
      <c r="R328" s="7">
        <f>SQRT(S328)</f>
        <v>0.0180624345395159</v>
      </c>
      <c r="S328" s="7">
        <f>Q327/(Q327-1)*SUM(I330:I553)/Q326</f>
        <v>0.00032625154149429694</v>
      </c>
      <c r="Y328">
        <f aca="true" t="shared" si="110" ref="Y328:Y391">ROUND(B328/10,0)*10</f>
        <v>9030</v>
      </c>
      <c r="AA328" t="str">
        <f>A328</f>
        <v>   correspondence</v>
      </c>
      <c r="AK328" s="7">
        <f>R340</f>
        <v>0.02238261911561713</v>
      </c>
      <c r="AL328" s="7">
        <f>R365</f>
        <v>0.01460754750177868</v>
      </c>
      <c r="AM328" s="7">
        <f>R334</f>
        <v>0.02174228249727892</v>
      </c>
      <c r="AN328" t="s">
        <v>551</v>
      </c>
    </row>
    <row r="329" spans="1:35" ht="12.75">
      <c r="A329" t="s">
        <v>327</v>
      </c>
      <c r="B329" s="1">
        <v>3948</v>
      </c>
      <c r="C329">
        <v>59</v>
      </c>
      <c r="D329" s="3">
        <f t="shared" si="109"/>
        <v>0.014944275582573455</v>
      </c>
      <c r="E329" s="3">
        <v>2</v>
      </c>
      <c r="L329" t="str">
        <f>$A329</f>
        <v>    business letters</v>
      </c>
      <c r="Q329" s="9">
        <f>(Q326-Q327)*S329+Q327</f>
        <v>11391.383409117736</v>
      </c>
      <c r="R329" s="7"/>
      <c r="S329">
        <f>S327/S328</f>
        <v>0.20513194290591008</v>
      </c>
      <c r="T329" t="s">
        <v>623</v>
      </c>
      <c r="Y329">
        <f t="shared" si="110"/>
        <v>3950</v>
      </c>
      <c r="AG329" t="str">
        <f>AA328</f>
        <v>   correspondence</v>
      </c>
      <c r="AH329" t="str">
        <f>AA361</f>
        <v>non-professional writing</v>
      </c>
      <c r="AI329" t="s">
        <v>572</v>
      </c>
    </row>
    <row r="330" spans="1:39" ht="12.75">
      <c r="A330" t="s">
        <v>328</v>
      </c>
      <c r="B330">
        <v>275</v>
      </c>
      <c r="C330">
        <v>2</v>
      </c>
      <c r="D330" s="4">
        <f t="shared" si="109"/>
        <v>0.007272727272727273</v>
      </c>
      <c r="E330" s="4">
        <v>2</v>
      </c>
      <c r="F330">
        <f aca="true" t="shared" si="111" ref="F330:F344">ROUND(D330*$F$5,2)/$F$5</f>
        <v>0.0075</v>
      </c>
      <c r="G330" t="str">
        <f aca="true" t="shared" si="112" ref="G330:G349">A330</f>
        <v>     W1B-016</v>
      </c>
      <c r="H330" s="15">
        <f aca="true" t="shared" si="113" ref="H330:H360">B330*(D$2-D330)^2</f>
        <v>0.2927924448152894</v>
      </c>
      <c r="I330" s="4">
        <f>B330*(D$326-D330)^2</f>
        <v>0.010901982190863085</v>
      </c>
      <c r="J330">
        <f>B330*(D$327-D330)^2</f>
        <v>0.06487062189885011</v>
      </c>
      <c r="K330">
        <f>B330*(D$328-D330)^2</f>
        <v>0.13253726162590276</v>
      </c>
      <c r="L330">
        <f>B330*(D$329-D330)^2</f>
        <v>0.016184479704333548</v>
      </c>
      <c r="O330" t="s">
        <v>561</v>
      </c>
      <c r="P330">
        <f>P327</f>
        <v>0.013569041401099402</v>
      </c>
      <c r="Q330" s="9">
        <f>Q329</f>
        <v>11391.383409117736</v>
      </c>
      <c r="R330" s="7">
        <f>SQRT(P330*(1-P330)/Q330)</f>
        <v>0.001083976073018807</v>
      </c>
      <c r="S330" s="7">
        <f>$R$1/Q330</f>
        <v>0.0003372235894127911</v>
      </c>
      <c r="T330">
        <f>(P330+S330/2)/(1+S330)</f>
        <v>0.013733022096800829</v>
      </c>
      <c r="U330">
        <f>$Q$1*SQRT((P330*(1-P330)+S330/4)/Q330)/(1+S330)</f>
        <v>0.0021305115974103706</v>
      </c>
      <c r="V330">
        <f>T330-U330</f>
        <v>0.011602510499390458</v>
      </c>
      <c r="W330">
        <f>T330+U330</f>
        <v>0.015863533694211198</v>
      </c>
      <c r="Y330">
        <f t="shared" si="110"/>
        <v>280</v>
      </c>
      <c r="AA330" t="str">
        <f aca="true" t="shared" si="114" ref="AA330:AA344">A330</f>
        <v>     W1B-016</v>
      </c>
      <c r="AB330">
        <f aca="true" t="shared" si="115" ref="AB330:AB344">B330</f>
        <v>275</v>
      </c>
      <c r="AC330">
        <f aca="true" t="shared" si="116" ref="AC330:AC344">C330</f>
        <v>2</v>
      </c>
      <c r="AD330">
        <f>ROUND((AC330/AB330)*2,2)/2</f>
        <v>0.005</v>
      </c>
      <c r="AF330">
        <v>0</v>
      </c>
      <c r="AG330">
        <f>COUNTIF(AD$330:AD$359,AF330)</f>
        <v>0</v>
      </c>
      <c r="AH330">
        <f>COUNTIF(AD$362:AD$382,AF330)</f>
        <v>6</v>
      </c>
      <c r="AI330">
        <f>SUM(AG330:AH330)</f>
        <v>6</v>
      </c>
      <c r="AK330">
        <f aca="true" t="shared" si="117" ref="AK330:AK348">NORMDIST($AF330,AK$327,AK$328,FALSE)/6</f>
        <v>1.2665253189168604</v>
      </c>
      <c r="AL330">
        <f aca="true" t="shared" si="118" ref="AL330:AL348">NORMDIST($AF330,AL$327,AL$328,FALSE)/8</f>
        <v>2.6163797080196605</v>
      </c>
      <c r="AM330">
        <f aca="true" t="shared" si="119" ref="AM330:AM348">NORMDIST($AF330,AM$327,AM$328,FALSE)/3.4</f>
        <v>3.139445102146508</v>
      </c>
    </row>
    <row r="331" spans="1:39" ht="12.75">
      <c r="A331" t="s">
        <v>329</v>
      </c>
      <c r="B331">
        <v>277</v>
      </c>
      <c r="C331">
        <v>3</v>
      </c>
      <c r="D331" s="4">
        <f t="shared" si="109"/>
        <v>0.010830324909747292</v>
      </c>
      <c r="E331" s="4">
        <v>2</v>
      </c>
      <c r="F331">
        <f t="shared" si="111"/>
        <v>0.01125</v>
      </c>
      <c r="G331" t="str">
        <f t="shared" si="112"/>
        <v>     W1B-017</v>
      </c>
      <c r="H331" s="15">
        <f t="shared" si="113"/>
        <v>0.23411744799720044</v>
      </c>
      <c r="I331" s="4">
        <f aca="true" t="shared" si="120" ref="I331:I344">B331*(D$326-D331)^2</f>
        <v>0.002077657341541112</v>
      </c>
      <c r="J331">
        <f>B331*(D$327-D331)^2</f>
        <v>0.03857743266805592</v>
      </c>
      <c r="K331">
        <f aca="true" t="shared" si="121" ref="K331:K360">B331*(D$328-D331)^2</f>
        <v>0.0937387785033146</v>
      </c>
      <c r="L331">
        <f aca="true" t="shared" si="122" ref="L331:L344">B331*(D$329-D331)^2</f>
        <v>0.004688111468349774</v>
      </c>
      <c r="P331" t="s">
        <v>550</v>
      </c>
      <c r="Q331" t="s">
        <v>549</v>
      </c>
      <c r="R331" t="s">
        <v>551</v>
      </c>
      <c r="S331" s="22" t="s">
        <v>644</v>
      </c>
      <c r="T331" t="s">
        <v>552</v>
      </c>
      <c r="U331" t="s">
        <v>553</v>
      </c>
      <c r="V331" t="s">
        <v>554</v>
      </c>
      <c r="W331" t="s">
        <v>555</v>
      </c>
      <c r="Y331">
        <f t="shared" si="110"/>
        <v>280</v>
      </c>
      <c r="AA331" t="str">
        <f t="shared" si="114"/>
        <v>     W1B-017</v>
      </c>
      <c r="AB331">
        <f t="shared" si="115"/>
        <v>277</v>
      </c>
      <c r="AC331">
        <f t="shared" si="116"/>
        <v>3</v>
      </c>
      <c r="AD331">
        <f aca="true" t="shared" si="123" ref="AD331:AD359">ROUND((AC331/AB331)*2,2)/2</f>
        <v>0.01</v>
      </c>
      <c r="AF331">
        <f>AF330+0.005</f>
        <v>0.005</v>
      </c>
      <c r="AG331">
        <f aca="true" t="shared" si="124" ref="AG331:AG348">COUNTIF(AD$330:AD$359,AF331)</f>
        <v>4</v>
      </c>
      <c r="AH331">
        <f aca="true" t="shared" si="125" ref="AH331:AH348">COUNTIF(AD$362:AD$382,AF331)</f>
        <v>6</v>
      </c>
      <c r="AI331">
        <f aca="true" t="shared" si="126" ref="AI331:AI348">SUM(AG331:AH331)</f>
        <v>10</v>
      </c>
      <c r="AK331">
        <f t="shared" si="117"/>
        <v>1.6537000104016155</v>
      </c>
      <c r="AL331">
        <f t="shared" si="118"/>
        <v>3.16733882628548</v>
      </c>
      <c r="AM331">
        <f t="shared" si="119"/>
        <v>3.8844290913139563</v>
      </c>
    </row>
    <row r="332" spans="1:39" ht="12.75">
      <c r="A332" t="s">
        <v>330</v>
      </c>
      <c r="B332">
        <v>269</v>
      </c>
      <c r="C332">
        <v>6</v>
      </c>
      <c r="D332" s="4">
        <f t="shared" si="109"/>
        <v>0.022304832713754646</v>
      </c>
      <c r="E332" s="4">
        <v>2</v>
      </c>
      <c r="F332">
        <f t="shared" si="111"/>
        <v>0.0225</v>
      </c>
      <c r="G332" t="str">
        <f t="shared" si="112"/>
        <v>     W1B-018</v>
      </c>
      <c r="H332" s="15">
        <f t="shared" si="113"/>
        <v>0.08330302430194193</v>
      </c>
      <c r="I332" s="4">
        <f t="shared" si="120"/>
        <v>0.0205284794118727</v>
      </c>
      <c r="J332">
        <f aca="true" t="shared" si="127" ref="J332:J344">B332*(D$327-D332)^2</f>
        <v>2.8712669273263402E-05</v>
      </c>
      <c r="K332">
        <f t="shared" si="121"/>
        <v>0.012886423378415973</v>
      </c>
      <c r="L332">
        <f t="shared" si="122"/>
        <v>0.014573828544691836</v>
      </c>
      <c r="N332" s="2" t="s">
        <v>572</v>
      </c>
      <c r="O332" t="s">
        <v>556</v>
      </c>
      <c r="P332" s="10">
        <f>D327</f>
        <v>0.022631541372171056</v>
      </c>
      <c r="Q332" s="13">
        <f>B327</f>
        <v>14007</v>
      </c>
      <c r="R332" s="7">
        <f>SQRT(P332*(1-P332)/Q332)</f>
        <v>0.0012566480515645085</v>
      </c>
      <c r="S332" s="7">
        <f>$R$1/Q332</f>
        <v>0.0002742516742771471</v>
      </c>
      <c r="T332">
        <f>(P332+S332/2)/(1+S332)</f>
        <v>0.022762424576258985</v>
      </c>
      <c r="U332">
        <f>$Q$1*SQRT((P332*(1-P332)+S332/4)/Q332)/(1+S332)</f>
        <v>0.002466117849361401</v>
      </c>
      <c r="V332">
        <f>T332-U332</f>
        <v>0.020296306726897584</v>
      </c>
      <c r="W332">
        <f>T332+U332</f>
        <v>0.025228542425620386</v>
      </c>
      <c r="Y332">
        <f t="shared" si="110"/>
        <v>270</v>
      </c>
      <c r="AA332" t="str">
        <f t="shared" si="114"/>
        <v>     W1B-018</v>
      </c>
      <c r="AB332">
        <f t="shared" si="115"/>
        <v>269</v>
      </c>
      <c r="AC332">
        <f t="shared" si="116"/>
        <v>6</v>
      </c>
      <c r="AD332">
        <f t="shared" si="123"/>
        <v>0.02</v>
      </c>
      <c r="AF332">
        <f aca="true" t="shared" si="128" ref="AF332:AF348">AF331+0.005</f>
        <v>0.01</v>
      </c>
      <c r="AG332">
        <f t="shared" si="124"/>
        <v>6</v>
      </c>
      <c r="AH332">
        <f t="shared" si="125"/>
        <v>2</v>
      </c>
      <c r="AI332">
        <f t="shared" si="126"/>
        <v>8</v>
      </c>
      <c r="AK332">
        <f t="shared" si="117"/>
        <v>2.054127545888282</v>
      </c>
      <c r="AL332">
        <f t="shared" si="118"/>
        <v>3.4104024275041973</v>
      </c>
      <c r="AM332">
        <f t="shared" si="119"/>
        <v>4.558626234790712</v>
      </c>
    </row>
    <row r="333" spans="1:39" ht="12.75">
      <c r="A333" t="s">
        <v>331</v>
      </c>
      <c r="B333">
        <v>252</v>
      </c>
      <c r="C333">
        <v>2</v>
      </c>
      <c r="D333" s="4">
        <f t="shared" si="109"/>
        <v>0.007936507936507936</v>
      </c>
      <c r="E333" s="4">
        <v>2</v>
      </c>
      <c r="F333">
        <f t="shared" si="111"/>
        <v>0.0075</v>
      </c>
      <c r="G333" t="str">
        <f t="shared" si="112"/>
        <v>     W1B-019</v>
      </c>
      <c r="H333" s="15">
        <f t="shared" si="113"/>
        <v>0.25749925131520307</v>
      </c>
      <c r="I333" s="4">
        <f t="shared" si="120"/>
        <v>0.007994809173895173</v>
      </c>
      <c r="J333">
        <f t="shared" si="127"/>
        <v>0.05441788993416477</v>
      </c>
      <c r="K333">
        <f t="shared" si="121"/>
        <v>0.11421893470643979</v>
      </c>
      <c r="L333">
        <f t="shared" si="122"/>
        <v>0.01237541946007315</v>
      </c>
      <c r="O333" t="s">
        <v>633</v>
      </c>
      <c r="P333">
        <f>P332</f>
        <v>0.022631541372171056</v>
      </c>
      <c r="Q333" s="11">
        <v>50</v>
      </c>
      <c r="R333" s="7">
        <f>SQRT(P333*(1-P333)/Q333)</f>
        <v>0.021033000122327183</v>
      </c>
      <c r="S333" s="7">
        <f>R333^2</f>
        <v>0.0004423870941458153</v>
      </c>
      <c r="Y333">
        <f t="shared" si="110"/>
        <v>250</v>
      </c>
      <c r="AA333" t="str">
        <f t="shared" si="114"/>
        <v>     W1B-019</v>
      </c>
      <c r="AB333">
        <f t="shared" si="115"/>
        <v>252</v>
      </c>
      <c r="AC333">
        <f t="shared" si="116"/>
        <v>2</v>
      </c>
      <c r="AD333">
        <f t="shared" si="123"/>
        <v>0.01</v>
      </c>
      <c r="AF333">
        <f t="shared" si="128"/>
        <v>0.015</v>
      </c>
      <c r="AG333">
        <f t="shared" si="124"/>
        <v>1</v>
      </c>
      <c r="AH333">
        <f t="shared" si="125"/>
        <v>1</v>
      </c>
      <c r="AI333">
        <f t="shared" si="126"/>
        <v>2</v>
      </c>
      <c r="AK333">
        <f t="shared" si="117"/>
        <v>2.4273137067136905</v>
      </c>
      <c r="AL333">
        <f t="shared" si="118"/>
        <v>3.266134648816325</v>
      </c>
      <c r="AM333">
        <f t="shared" si="119"/>
        <v>5.074266303904134</v>
      </c>
    </row>
    <row r="334" spans="1:39" ht="12.75">
      <c r="A334" t="s">
        <v>332</v>
      </c>
      <c r="B334">
        <v>328</v>
      </c>
      <c r="C334">
        <v>6</v>
      </c>
      <c r="D334" s="4">
        <f t="shared" si="109"/>
        <v>0.018292682926829267</v>
      </c>
      <c r="E334" s="4">
        <v>2</v>
      </c>
      <c r="F334">
        <f t="shared" si="111"/>
        <v>0.01875</v>
      </c>
      <c r="G334" t="str">
        <f t="shared" si="112"/>
        <v>     W1B-020</v>
      </c>
      <c r="H334" s="15">
        <f t="shared" si="113"/>
        <v>0.153170322746964</v>
      </c>
      <c r="I334" s="4">
        <f t="shared" si="120"/>
        <v>0.007318594878460657</v>
      </c>
      <c r="J334">
        <f t="shared" si="127"/>
        <v>0.006174827175658114</v>
      </c>
      <c r="K334">
        <f t="shared" si="121"/>
        <v>0.039209498855752076</v>
      </c>
      <c r="L334">
        <f t="shared" si="122"/>
        <v>0.0036774808117257343</v>
      </c>
      <c r="O334" t="s">
        <v>632</v>
      </c>
      <c r="R334" s="7">
        <f>SQRT(S334)</f>
        <v>0.02174228249727892</v>
      </c>
      <c r="S334" s="12">
        <f>Q333/(Q333-1)*SUM(J330:J383)/Q332</f>
        <v>0.00047272684819148127</v>
      </c>
      <c r="Y334">
        <f t="shared" si="110"/>
        <v>330</v>
      </c>
      <c r="AA334" t="str">
        <f t="shared" si="114"/>
        <v>     W1B-020</v>
      </c>
      <c r="AB334">
        <f t="shared" si="115"/>
        <v>328</v>
      </c>
      <c r="AC334">
        <f t="shared" si="116"/>
        <v>6</v>
      </c>
      <c r="AD334">
        <f t="shared" si="123"/>
        <v>0.02</v>
      </c>
      <c r="AF334">
        <f t="shared" si="128"/>
        <v>0.02</v>
      </c>
      <c r="AG334">
        <f t="shared" si="124"/>
        <v>4</v>
      </c>
      <c r="AH334">
        <f t="shared" si="125"/>
        <v>3</v>
      </c>
      <c r="AI334">
        <f t="shared" si="126"/>
        <v>7</v>
      </c>
      <c r="AK334">
        <f t="shared" si="117"/>
        <v>2.728677654868402</v>
      </c>
      <c r="AL334">
        <f t="shared" si="118"/>
        <v>2.7821458459123023</v>
      </c>
      <c r="AM334">
        <f t="shared" si="119"/>
        <v>5.357288182320515</v>
      </c>
    </row>
    <row r="335" spans="1:39" ht="12.75">
      <c r="A335" t="s">
        <v>333</v>
      </c>
      <c r="B335">
        <v>273</v>
      </c>
      <c r="C335">
        <v>3</v>
      </c>
      <c r="D335" s="4">
        <f t="shared" si="109"/>
        <v>0.01098901098901099</v>
      </c>
      <c r="E335" s="4">
        <v>2</v>
      </c>
      <c r="F335">
        <f t="shared" si="111"/>
        <v>0.01125</v>
      </c>
      <c r="G335" t="str">
        <f t="shared" si="112"/>
        <v>     W1B-021</v>
      </c>
      <c r="H335" s="15">
        <f t="shared" si="113"/>
        <v>0.22822467930844414</v>
      </c>
      <c r="I335" s="4">
        <f t="shared" si="120"/>
        <v>0.0018172400411532012</v>
      </c>
      <c r="J335">
        <f t="shared" si="127"/>
        <v>0.03700474424632584</v>
      </c>
      <c r="K335">
        <f t="shared" si="121"/>
        <v>0.09079816052423188</v>
      </c>
      <c r="L335">
        <f t="shared" si="122"/>
        <v>0.004270844215389256</v>
      </c>
      <c r="Q335" s="9">
        <f>(Q332-Q333)*S335+Q333</f>
        <v>13111.235461058819</v>
      </c>
      <c r="R335" s="7"/>
      <c r="S335">
        <f>S333/S334</f>
        <v>0.9358196934197047</v>
      </c>
      <c r="T335" t="s">
        <v>623</v>
      </c>
      <c r="Y335">
        <f t="shared" si="110"/>
        <v>270</v>
      </c>
      <c r="AA335" t="str">
        <f t="shared" si="114"/>
        <v>     W1B-021</v>
      </c>
      <c r="AB335">
        <f t="shared" si="115"/>
        <v>273</v>
      </c>
      <c r="AC335">
        <f t="shared" si="116"/>
        <v>3</v>
      </c>
      <c r="AD335">
        <f t="shared" si="123"/>
        <v>0.01</v>
      </c>
      <c r="AF335">
        <f t="shared" si="128"/>
        <v>0.025</v>
      </c>
      <c r="AG335">
        <f t="shared" si="124"/>
        <v>3</v>
      </c>
      <c r="AH335">
        <f t="shared" si="125"/>
        <v>1</v>
      </c>
      <c r="AI335">
        <f t="shared" si="126"/>
        <v>4</v>
      </c>
      <c r="AK335">
        <f t="shared" si="117"/>
        <v>2.9181417561095127</v>
      </c>
      <c r="AL335">
        <f t="shared" si="118"/>
        <v>2.1078662623523816</v>
      </c>
      <c r="AM335">
        <f t="shared" si="119"/>
        <v>5.364746987530082</v>
      </c>
    </row>
    <row r="336" spans="1:39" ht="12.75">
      <c r="A336" t="s">
        <v>334</v>
      </c>
      <c r="B336">
        <v>268</v>
      </c>
      <c r="C336">
        <v>6</v>
      </c>
      <c r="D336" s="4">
        <f t="shared" si="109"/>
        <v>0.022388059701492536</v>
      </c>
      <c r="E336" s="4">
        <v>2</v>
      </c>
      <c r="F336">
        <f t="shared" si="111"/>
        <v>0.0225</v>
      </c>
      <c r="G336" t="str">
        <f t="shared" si="112"/>
        <v>     W1B-022</v>
      </c>
      <c r="H336" s="15">
        <f t="shared" si="113"/>
        <v>0.08221017949673241</v>
      </c>
      <c r="I336" s="4">
        <f t="shared" si="120"/>
        <v>0.020843722453755292</v>
      </c>
      <c r="J336">
        <f t="shared" si="127"/>
        <v>1.5887930820316064E-05</v>
      </c>
      <c r="K336">
        <f t="shared" si="121"/>
        <v>0.01253161625062487</v>
      </c>
      <c r="L336">
        <f t="shared" si="122"/>
        <v>0.014849859098431277</v>
      </c>
      <c r="O336" t="s">
        <v>561</v>
      </c>
      <c r="P336" s="17">
        <f>P333</f>
        <v>0.022631541372171056</v>
      </c>
      <c r="Q336" s="17">
        <f>Q335</f>
        <v>13111.235461058819</v>
      </c>
      <c r="R336" s="17">
        <f>SQRT(P336*(1-P336)/Q336)</f>
        <v>0.001298866207996808</v>
      </c>
      <c r="S336" s="17">
        <f>$R$1/Q336</f>
        <v>0.00029298865183295073</v>
      </c>
      <c r="T336" s="17">
        <f>(P336+S336/2)/(1+S336)</f>
        <v>0.02277136394686434</v>
      </c>
      <c r="U336" s="17">
        <f>$Q$1*SQRT((P336*(1-P336)+S336/4)/Q336)/(1+S336)</f>
        <v>0.0025491904688085313</v>
      </c>
      <c r="V336" s="17">
        <f>T336-U336</f>
        <v>0.02022217347805581</v>
      </c>
      <c r="W336" s="17">
        <f>T336+U336</f>
        <v>0.02532055441567287</v>
      </c>
      <c r="Y336">
        <f t="shared" si="110"/>
        <v>270</v>
      </c>
      <c r="AA336" t="str">
        <f t="shared" si="114"/>
        <v>     W1B-022</v>
      </c>
      <c r="AB336">
        <f t="shared" si="115"/>
        <v>268</v>
      </c>
      <c r="AC336">
        <f t="shared" si="116"/>
        <v>6</v>
      </c>
      <c r="AD336">
        <f t="shared" si="123"/>
        <v>0.02</v>
      </c>
      <c r="AF336">
        <f t="shared" si="128"/>
        <v>0.030000000000000002</v>
      </c>
      <c r="AG336">
        <f t="shared" si="124"/>
        <v>4</v>
      </c>
      <c r="AH336">
        <f t="shared" si="125"/>
        <v>0</v>
      </c>
      <c r="AI336">
        <f t="shared" si="126"/>
        <v>4</v>
      </c>
      <c r="AK336">
        <f t="shared" si="117"/>
        <v>2.9688507135035422</v>
      </c>
      <c r="AL336">
        <f t="shared" si="118"/>
        <v>1.420442194206021</v>
      </c>
      <c r="AM336">
        <f t="shared" si="119"/>
        <v>5.095490110681939</v>
      </c>
    </row>
    <row r="337" spans="1:39" ht="12.75">
      <c r="A337" t="s">
        <v>335</v>
      </c>
      <c r="B337">
        <v>249</v>
      </c>
      <c r="C337">
        <v>2</v>
      </c>
      <c r="D337" s="4">
        <f t="shared" si="109"/>
        <v>0.008032128514056224</v>
      </c>
      <c r="E337" s="4">
        <v>2</v>
      </c>
      <c r="F337">
        <f t="shared" si="111"/>
        <v>0.0075</v>
      </c>
      <c r="G337" t="str">
        <f t="shared" si="112"/>
        <v>     W1B-023</v>
      </c>
      <c r="H337" s="15">
        <f t="shared" si="113"/>
        <v>0.25291387227538903</v>
      </c>
      <c r="I337" s="4">
        <f t="shared" si="120"/>
        <v>0.0076336936753575</v>
      </c>
      <c r="J337">
        <f t="shared" si="127"/>
        <v>0.05307257109462048</v>
      </c>
      <c r="K337">
        <f t="shared" si="121"/>
        <v>0.11184766869888103</v>
      </c>
      <c r="L337">
        <f t="shared" si="122"/>
        <v>0.011896666497106025</v>
      </c>
      <c r="P337" t="s">
        <v>550</v>
      </c>
      <c r="Q337" t="s">
        <v>549</v>
      </c>
      <c r="R337" t="s">
        <v>551</v>
      </c>
      <c r="S337" s="22" t="s">
        <v>644</v>
      </c>
      <c r="T337" t="s">
        <v>552</v>
      </c>
      <c r="U337" t="s">
        <v>553</v>
      </c>
      <c r="V337" t="s">
        <v>554</v>
      </c>
      <c r="W337" t="s">
        <v>555</v>
      </c>
      <c r="Y337">
        <f t="shared" si="110"/>
        <v>250</v>
      </c>
      <c r="AA337" t="str">
        <f t="shared" si="114"/>
        <v>     W1B-023</v>
      </c>
      <c r="AB337">
        <f t="shared" si="115"/>
        <v>249</v>
      </c>
      <c r="AC337">
        <f t="shared" si="116"/>
        <v>2</v>
      </c>
      <c r="AD337">
        <f t="shared" si="123"/>
        <v>0.01</v>
      </c>
      <c r="AF337">
        <f t="shared" si="128"/>
        <v>0.035</v>
      </c>
      <c r="AG337">
        <f t="shared" si="124"/>
        <v>1</v>
      </c>
      <c r="AH337">
        <f t="shared" si="125"/>
        <v>0</v>
      </c>
      <c r="AI337">
        <f t="shared" si="126"/>
        <v>1</v>
      </c>
      <c r="AK337">
        <f t="shared" si="117"/>
        <v>2.8734137080136293</v>
      </c>
      <c r="AL337">
        <f t="shared" si="118"/>
        <v>0.8513760485824957</v>
      </c>
      <c r="AM337">
        <f t="shared" si="119"/>
        <v>4.590448973924259</v>
      </c>
    </row>
    <row r="338" spans="1:39" ht="12.75">
      <c r="A338" t="s">
        <v>336</v>
      </c>
      <c r="B338">
        <v>263</v>
      </c>
      <c r="C338">
        <v>1</v>
      </c>
      <c r="D338" s="4">
        <f t="shared" si="109"/>
        <v>0.0038022813688212928</v>
      </c>
      <c r="E338" s="4">
        <v>2</v>
      </c>
      <c r="F338">
        <f t="shared" si="111"/>
        <v>0.00375</v>
      </c>
      <c r="G338" t="str">
        <f t="shared" si="112"/>
        <v>     W1B-024</v>
      </c>
      <c r="H338" s="15">
        <f t="shared" si="113"/>
        <v>0.34274772132416387</v>
      </c>
      <c r="I338" s="4">
        <f t="shared" si="120"/>
        <v>0.025087465201891642</v>
      </c>
      <c r="J338">
        <f t="shared" si="127"/>
        <v>0.09324429148799548</v>
      </c>
      <c r="K338">
        <f t="shared" si="121"/>
        <v>0.16999640121346046</v>
      </c>
      <c r="L338">
        <f t="shared" si="122"/>
        <v>0.03264988122059239</v>
      </c>
      <c r="N338" s="2" t="s">
        <v>580</v>
      </c>
      <c r="O338" t="s">
        <v>556</v>
      </c>
      <c r="P338" s="10">
        <f>D328</f>
        <v>0.029226170707406178</v>
      </c>
      <c r="Q338" s="13">
        <f>B328</f>
        <v>9033</v>
      </c>
      <c r="R338" s="7">
        <f>SQRT(P338*(1-P338)/Q338)</f>
        <v>0.001772266315350501</v>
      </c>
      <c r="S338" s="7">
        <f>$R$1/Q338</f>
        <v>0.0004252677074726004</v>
      </c>
      <c r="T338">
        <f>(P338+S338/2)/(1+S338)</f>
        <v>0.029426290510037853</v>
      </c>
      <c r="U338">
        <f>$Q$1*SQRT((P338*(1-P338)+S338/4)/Q338)/(1+S338)</f>
        <v>0.0034785938344582914</v>
      </c>
      <c r="V338">
        <f>T338-U338</f>
        <v>0.02594769667557956</v>
      </c>
      <c r="W338">
        <f>T338+U338</f>
        <v>0.03290488434449614</v>
      </c>
      <c r="Y338">
        <f t="shared" si="110"/>
        <v>260</v>
      </c>
      <c r="AA338" t="str">
        <f t="shared" si="114"/>
        <v>     W1B-024</v>
      </c>
      <c r="AB338">
        <f t="shared" si="115"/>
        <v>263</v>
      </c>
      <c r="AC338">
        <f t="shared" si="116"/>
        <v>1</v>
      </c>
      <c r="AD338">
        <f t="shared" si="123"/>
        <v>0.005</v>
      </c>
      <c r="AF338">
        <f t="shared" si="128"/>
        <v>0.04</v>
      </c>
      <c r="AG338">
        <f t="shared" si="124"/>
        <v>3</v>
      </c>
      <c r="AH338">
        <f t="shared" si="125"/>
        <v>0</v>
      </c>
      <c r="AI338">
        <f t="shared" si="126"/>
        <v>3</v>
      </c>
      <c r="AK338">
        <f t="shared" si="117"/>
        <v>2.645670671609373</v>
      </c>
      <c r="AL338">
        <f t="shared" si="118"/>
        <v>0.453875399012331</v>
      </c>
      <c r="AM338">
        <f t="shared" si="119"/>
        <v>3.9224448693510494</v>
      </c>
    </row>
    <row r="339" spans="1:39" ht="12.75">
      <c r="A339" t="s">
        <v>337</v>
      </c>
      <c r="B339">
        <v>244</v>
      </c>
      <c r="C339">
        <v>4</v>
      </c>
      <c r="D339" s="4">
        <f t="shared" si="109"/>
        <v>0.01639344262295082</v>
      </c>
      <c r="E339" s="4">
        <v>2</v>
      </c>
      <c r="F339">
        <f t="shared" si="111"/>
        <v>0.01625</v>
      </c>
      <c r="G339" t="str">
        <f t="shared" si="112"/>
        <v>     W1B-025</v>
      </c>
      <c r="H339" s="15">
        <f t="shared" si="113"/>
        <v>0.1348524911505958</v>
      </c>
      <c r="I339" s="4">
        <f t="shared" si="120"/>
        <v>0.0019464471119269712</v>
      </c>
      <c r="J339">
        <f t="shared" si="127"/>
        <v>0.009494985745225627</v>
      </c>
      <c r="K339">
        <f t="shared" si="121"/>
        <v>0.0401816540618549</v>
      </c>
      <c r="L339">
        <f t="shared" si="122"/>
        <v>0.0005124207670635269</v>
      </c>
      <c r="O339" t="s">
        <v>633</v>
      </c>
      <c r="P339">
        <f>P338</f>
        <v>0.029226170707406178</v>
      </c>
      <c r="Q339" s="11">
        <v>30</v>
      </c>
      <c r="R339" s="7">
        <f>SQRT(P339*(1-P339)/Q339)</f>
        <v>0.03075277854828066</v>
      </c>
      <c r="S339" s="7">
        <f>R339^2</f>
        <v>0.0009457333884395911</v>
      </c>
      <c r="Y339">
        <f t="shared" si="110"/>
        <v>240</v>
      </c>
      <c r="AA339" t="str">
        <f t="shared" si="114"/>
        <v>     W1B-025</v>
      </c>
      <c r="AB339">
        <f t="shared" si="115"/>
        <v>244</v>
      </c>
      <c r="AC339">
        <f t="shared" si="116"/>
        <v>4</v>
      </c>
      <c r="AD339">
        <f t="shared" si="123"/>
        <v>0.015</v>
      </c>
      <c r="AF339">
        <f t="shared" si="128"/>
        <v>0.045</v>
      </c>
      <c r="AG339">
        <f t="shared" si="124"/>
        <v>0</v>
      </c>
      <c r="AH339">
        <f t="shared" si="125"/>
        <v>0</v>
      </c>
      <c r="AI339">
        <f t="shared" si="126"/>
        <v>0</v>
      </c>
      <c r="AK339">
        <f t="shared" si="117"/>
        <v>2.317401219199727</v>
      </c>
      <c r="AL339">
        <f t="shared" si="118"/>
        <v>0.21521335167851144</v>
      </c>
      <c r="AM339">
        <f t="shared" si="119"/>
        <v>3.1790035647177777</v>
      </c>
    </row>
    <row r="340" spans="1:39" ht="12.75">
      <c r="A340" t="s">
        <v>338</v>
      </c>
      <c r="B340">
        <v>214</v>
      </c>
      <c r="C340">
        <v>5</v>
      </c>
      <c r="D340" s="4">
        <f t="shared" si="109"/>
        <v>0.02336448598130841</v>
      </c>
      <c r="E340" s="4">
        <v>2</v>
      </c>
      <c r="F340">
        <f t="shared" si="111"/>
        <v>0.02375</v>
      </c>
      <c r="G340" t="str">
        <f t="shared" si="112"/>
        <v>     W1B-026</v>
      </c>
      <c r="H340" s="15">
        <f t="shared" si="113"/>
        <v>0.05853001815107908</v>
      </c>
      <c r="I340" s="4">
        <f t="shared" si="120"/>
        <v>0.020533457188124448</v>
      </c>
      <c r="J340">
        <f t="shared" si="127"/>
        <v>0.00011496246921359097</v>
      </c>
      <c r="K340">
        <f t="shared" si="121"/>
        <v>0.007352900435227922</v>
      </c>
      <c r="L340">
        <f t="shared" si="122"/>
        <v>0.015172587836018357</v>
      </c>
      <c r="O340" t="s">
        <v>632</v>
      </c>
      <c r="R340" s="7">
        <f>SQRT(S340)</f>
        <v>0.02238261911561713</v>
      </c>
      <c r="S340" s="12">
        <f>Q339/(Q339-1)*SUM(K330:K360)/Q338</f>
        <v>0.0005009816384747894</v>
      </c>
      <c r="Y340">
        <f t="shared" si="110"/>
        <v>210</v>
      </c>
      <c r="AA340" t="str">
        <f t="shared" si="114"/>
        <v>     W1B-026</v>
      </c>
      <c r="AB340">
        <f t="shared" si="115"/>
        <v>214</v>
      </c>
      <c r="AC340">
        <f t="shared" si="116"/>
        <v>5</v>
      </c>
      <c r="AD340">
        <f t="shared" si="123"/>
        <v>0.025</v>
      </c>
      <c r="AF340">
        <f t="shared" si="128"/>
        <v>0.049999999999999996</v>
      </c>
      <c r="AG340">
        <f t="shared" si="124"/>
        <v>0</v>
      </c>
      <c r="AH340">
        <f t="shared" si="125"/>
        <v>0</v>
      </c>
      <c r="AI340">
        <f t="shared" si="126"/>
        <v>0</v>
      </c>
      <c r="AK340">
        <f t="shared" si="117"/>
        <v>1.9310543781442153</v>
      </c>
      <c r="AL340">
        <f t="shared" si="118"/>
        <v>0.09076515015402306</v>
      </c>
      <c r="AM340">
        <f t="shared" si="119"/>
        <v>2.4437550056451887</v>
      </c>
    </row>
    <row r="341" spans="1:39" ht="12.75">
      <c r="A341" t="s">
        <v>339</v>
      </c>
      <c r="B341">
        <v>226</v>
      </c>
      <c r="C341">
        <v>1</v>
      </c>
      <c r="D341" s="4">
        <f t="shared" si="109"/>
        <v>0.004424778761061947</v>
      </c>
      <c r="E341" s="4">
        <v>2</v>
      </c>
      <c r="F341">
        <f t="shared" si="111"/>
        <v>0.005</v>
      </c>
      <c r="G341" t="str">
        <f t="shared" si="112"/>
        <v>     W1B-027</v>
      </c>
      <c r="H341" s="15">
        <f t="shared" si="113"/>
        <v>0.2844585696458409</v>
      </c>
      <c r="I341" s="4">
        <f t="shared" si="120"/>
        <v>0.018897563865976557</v>
      </c>
      <c r="J341">
        <f t="shared" si="127"/>
        <v>0.0749158822796654</v>
      </c>
      <c r="K341">
        <f t="shared" si="121"/>
        <v>0.1390146435996186</v>
      </c>
      <c r="L341">
        <f t="shared" si="122"/>
        <v>0.0250091178233807</v>
      </c>
      <c r="Q341" s="9">
        <f>(Q338-Q339)*S341+Q339</f>
        <v>17025.50850215463</v>
      </c>
      <c r="R341" s="7"/>
      <c r="S341">
        <f>S339/S340</f>
        <v>1.8877605800460544</v>
      </c>
      <c r="T341" t="s">
        <v>623</v>
      </c>
      <c r="Y341">
        <f t="shared" si="110"/>
        <v>230</v>
      </c>
      <c r="AA341" t="str">
        <f t="shared" si="114"/>
        <v>     W1B-027</v>
      </c>
      <c r="AB341">
        <f t="shared" si="115"/>
        <v>226</v>
      </c>
      <c r="AC341">
        <f t="shared" si="116"/>
        <v>1</v>
      </c>
      <c r="AD341">
        <f t="shared" si="123"/>
        <v>0.005</v>
      </c>
      <c r="AF341">
        <f t="shared" si="128"/>
        <v>0.05499999999999999</v>
      </c>
      <c r="AG341">
        <f t="shared" si="124"/>
        <v>2</v>
      </c>
      <c r="AH341">
        <f t="shared" si="125"/>
        <v>0</v>
      </c>
      <c r="AI341">
        <f t="shared" si="126"/>
        <v>2</v>
      </c>
      <c r="AK341">
        <f t="shared" si="117"/>
        <v>1.5307899435522587</v>
      </c>
      <c r="AL341">
        <f t="shared" si="118"/>
        <v>0.03404759196694017</v>
      </c>
      <c r="AM341">
        <f t="shared" si="119"/>
        <v>1.7817911458071287</v>
      </c>
    </row>
    <row r="342" spans="1:39" ht="12.75">
      <c r="A342" t="s">
        <v>340</v>
      </c>
      <c r="B342">
        <v>226</v>
      </c>
      <c r="C342">
        <v>7</v>
      </c>
      <c r="D342" s="4">
        <f t="shared" si="109"/>
        <v>0.030973451327433628</v>
      </c>
      <c r="E342" s="4">
        <v>2</v>
      </c>
      <c r="F342">
        <f t="shared" si="111"/>
        <v>0.03125</v>
      </c>
      <c r="G342" t="str">
        <f t="shared" si="112"/>
        <v>     W1B-028</v>
      </c>
      <c r="H342" s="15">
        <f t="shared" si="113"/>
        <v>0.018018367385914832</v>
      </c>
      <c r="I342" s="4">
        <f t="shared" si="120"/>
        <v>0.0684584475837572</v>
      </c>
      <c r="J342">
        <f t="shared" si="127"/>
        <v>0.01572676634458619</v>
      </c>
      <c r="K342">
        <f t="shared" si="121"/>
        <v>0.0006899756417179132</v>
      </c>
      <c r="L342">
        <f t="shared" si="122"/>
        <v>0.05806719136347269</v>
      </c>
      <c r="O342" t="s">
        <v>561</v>
      </c>
      <c r="P342">
        <f>P339</f>
        <v>0.029226170707406178</v>
      </c>
      <c r="Q342" s="9">
        <f>Q341</f>
        <v>17025.50850215463</v>
      </c>
      <c r="R342" s="7">
        <f>SQRT(P342*(1-P342)/Q342)</f>
        <v>0.0012909069598993769</v>
      </c>
      <c r="S342" s="7">
        <f>$R$1/Q342</f>
        <v>0.00022562869127308905</v>
      </c>
      <c r="T342">
        <f>(P342+S342/2)/(1+S342)</f>
        <v>0.029332366829503034</v>
      </c>
      <c r="U342">
        <f>$Q$1*SQRT((P342*(1-P342)+S342/4)/Q342)/(1+S342)</f>
        <v>0.0025320685562246867</v>
      </c>
      <c r="V342">
        <f>T342-U342</f>
        <v>0.026800298273278348</v>
      </c>
      <c r="W342">
        <f>T342+U342</f>
        <v>0.031864435385727724</v>
      </c>
      <c r="Y342">
        <f t="shared" si="110"/>
        <v>230</v>
      </c>
      <c r="AA342" t="str">
        <f t="shared" si="114"/>
        <v>     W1B-028</v>
      </c>
      <c r="AB342">
        <f t="shared" si="115"/>
        <v>226</v>
      </c>
      <c r="AC342">
        <f t="shared" si="116"/>
        <v>7</v>
      </c>
      <c r="AD342">
        <f t="shared" si="123"/>
        <v>0.03</v>
      </c>
      <c r="AF342">
        <f t="shared" si="128"/>
        <v>0.05999999999999999</v>
      </c>
      <c r="AG342">
        <f t="shared" si="124"/>
        <v>0</v>
      </c>
      <c r="AH342">
        <f t="shared" si="125"/>
        <v>1</v>
      </c>
      <c r="AI342">
        <f t="shared" si="126"/>
        <v>1</v>
      </c>
      <c r="AK342">
        <f t="shared" si="117"/>
        <v>1.1544218064109113</v>
      </c>
      <c r="AL342">
        <f t="shared" si="118"/>
        <v>0.011359808878635833</v>
      </c>
      <c r="AM342">
        <f t="shared" si="119"/>
        <v>1.2322204479511192</v>
      </c>
    </row>
    <row r="343" spans="1:39" ht="12.75">
      <c r="A343" t="s">
        <v>341</v>
      </c>
      <c r="B343">
        <v>296</v>
      </c>
      <c r="C343">
        <v>3</v>
      </c>
      <c r="D343" s="4">
        <f t="shared" si="109"/>
        <v>0.010135135135135136</v>
      </c>
      <c r="E343" s="4">
        <v>2</v>
      </c>
      <c r="F343">
        <f t="shared" si="111"/>
        <v>0.01</v>
      </c>
      <c r="G343" t="str">
        <f t="shared" si="112"/>
        <v>     W1B-029</v>
      </c>
      <c r="H343" s="15">
        <f t="shared" si="113"/>
        <v>0.2622838065744642</v>
      </c>
      <c r="I343" s="4">
        <f t="shared" si="120"/>
        <v>0.0034903468240548813</v>
      </c>
      <c r="J343">
        <f t="shared" si="127"/>
        <v>0.04622340997694495</v>
      </c>
      <c r="K343">
        <f t="shared" si="121"/>
        <v>0.10788242120962861</v>
      </c>
      <c r="L343">
        <f t="shared" si="122"/>
        <v>0.006845838225583422</v>
      </c>
      <c r="P343" t="s">
        <v>550</v>
      </c>
      <c r="Q343" t="s">
        <v>549</v>
      </c>
      <c r="R343" t="s">
        <v>551</v>
      </c>
      <c r="S343" s="22" t="s">
        <v>644</v>
      </c>
      <c r="T343" t="s">
        <v>552</v>
      </c>
      <c r="U343" t="s">
        <v>553</v>
      </c>
      <c r="V343" t="s">
        <v>554</v>
      </c>
      <c r="W343" t="s">
        <v>555</v>
      </c>
      <c r="Y343">
        <f t="shared" si="110"/>
        <v>300</v>
      </c>
      <c r="AA343" t="str">
        <f t="shared" si="114"/>
        <v>     W1B-029</v>
      </c>
      <c r="AB343">
        <f t="shared" si="115"/>
        <v>296</v>
      </c>
      <c r="AC343">
        <f t="shared" si="116"/>
        <v>3</v>
      </c>
      <c r="AD343">
        <f t="shared" si="123"/>
        <v>0.01</v>
      </c>
      <c r="AF343">
        <f t="shared" si="128"/>
        <v>0.06499999999999999</v>
      </c>
      <c r="AG343">
        <f t="shared" si="124"/>
        <v>0</v>
      </c>
      <c r="AH343">
        <f t="shared" si="125"/>
        <v>0</v>
      </c>
      <c r="AI343">
        <f t="shared" si="126"/>
        <v>0</v>
      </c>
      <c r="AK343">
        <f t="shared" si="117"/>
        <v>0.8282115207352873</v>
      </c>
      <c r="AL343">
        <f t="shared" si="118"/>
        <v>0.0033711105884384083</v>
      </c>
      <c r="AM343">
        <f t="shared" si="119"/>
        <v>0.8082626473575989</v>
      </c>
    </row>
    <row r="344" spans="1:39" ht="12.75">
      <c r="A344" t="s">
        <v>342</v>
      </c>
      <c r="B344">
        <v>288</v>
      </c>
      <c r="C344">
        <v>8</v>
      </c>
      <c r="D344" s="4">
        <f t="shared" si="109"/>
        <v>0.027777777777777776</v>
      </c>
      <c r="E344" s="4">
        <v>2</v>
      </c>
      <c r="F344">
        <f t="shared" si="111"/>
        <v>0.0275</v>
      </c>
      <c r="G344" t="str">
        <f t="shared" si="112"/>
        <v>     W1B-030</v>
      </c>
      <c r="H344" s="15">
        <f t="shared" si="113"/>
        <v>0.04233831721243665</v>
      </c>
      <c r="I344" s="4">
        <f t="shared" si="120"/>
        <v>0.058143798553519664</v>
      </c>
      <c r="J344">
        <f t="shared" si="127"/>
        <v>0.007627319753008889</v>
      </c>
      <c r="K344">
        <f t="shared" si="121"/>
        <v>0.0006041785186360928</v>
      </c>
      <c r="L344">
        <f t="shared" si="122"/>
        <v>0.04743324823516247</v>
      </c>
      <c r="N344" s="2" t="s">
        <v>604</v>
      </c>
      <c r="O344" t="s">
        <v>556</v>
      </c>
      <c r="P344" s="10">
        <f>D329</f>
        <v>0.014944275582573455</v>
      </c>
      <c r="Q344" s="13">
        <f>B329</f>
        <v>3948</v>
      </c>
      <c r="R344" s="7">
        <f>SQRT(P344*(1-P344)/Q344)</f>
        <v>0.0019309866061215071</v>
      </c>
      <c r="S344" s="7">
        <f>$R$1/Q344</f>
        <v>0.0009730099294832826</v>
      </c>
      <c r="T344">
        <f>(P344+S344/2)/(1+S344)</f>
        <v>0.015415780839487535</v>
      </c>
      <c r="U344">
        <f>$Q$1*SQRT((P344*(1-P344)+S344/4)/Q344)/(1+S344)</f>
        <v>0.003812088484457002</v>
      </c>
      <c r="V344">
        <f>T344-U344</f>
        <v>0.011603692355030533</v>
      </c>
      <c r="W344">
        <f>T344+U344</f>
        <v>0.019227869323944536</v>
      </c>
      <c r="Y344">
        <f t="shared" si="110"/>
        <v>290</v>
      </c>
      <c r="AA344" t="str">
        <f t="shared" si="114"/>
        <v>     W1B-030</v>
      </c>
      <c r="AB344">
        <f t="shared" si="115"/>
        <v>288</v>
      </c>
      <c r="AC344">
        <f t="shared" si="116"/>
        <v>8</v>
      </c>
      <c r="AD344">
        <f t="shared" si="123"/>
        <v>0.03</v>
      </c>
      <c r="AF344">
        <f t="shared" si="128"/>
        <v>0.06999999999999999</v>
      </c>
      <c r="AG344">
        <f t="shared" si="124"/>
        <v>0</v>
      </c>
      <c r="AH344">
        <f t="shared" si="125"/>
        <v>0</v>
      </c>
      <c r="AI344">
        <f t="shared" si="126"/>
        <v>0</v>
      </c>
      <c r="AK344">
        <f t="shared" si="117"/>
        <v>0.5652568544964945</v>
      </c>
      <c r="AL344">
        <f t="shared" si="118"/>
        <v>0.0008897998465622141</v>
      </c>
      <c r="AM344">
        <f t="shared" si="119"/>
        <v>0.5028623138125771</v>
      </c>
    </row>
    <row r="345" spans="1:39" ht="12.75">
      <c r="A345" t="s">
        <v>343</v>
      </c>
      <c r="B345" s="1">
        <v>5085</v>
      </c>
      <c r="C345">
        <v>205</v>
      </c>
      <c r="D345" s="3">
        <f t="shared" si="109"/>
        <v>0.04031465093411996</v>
      </c>
      <c r="E345" s="3">
        <v>2</v>
      </c>
      <c r="L345" t="str">
        <f>$A345</f>
        <v>    social letters</v>
      </c>
      <c r="O345" t="s">
        <v>633</v>
      </c>
      <c r="P345">
        <f>P344</f>
        <v>0.014944275582573455</v>
      </c>
      <c r="Q345" s="11">
        <v>15</v>
      </c>
      <c r="R345" s="7">
        <f>SQRT(P345*(1-P345)/Q345)</f>
        <v>0.03132724502185018</v>
      </c>
      <c r="S345" s="7">
        <f>R345^2</f>
        <v>0.0009813962806590369</v>
      </c>
      <c r="Y345">
        <f t="shared" si="110"/>
        <v>5090</v>
      </c>
      <c r="AA345" t="str">
        <f aca="true" t="shared" si="129" ref="AA345:AA359">A346</f>
        <v>     W1B-001</v>
      </c>
      <c r="AB345">
        <f aca="true" t="shared" si="130" ref="AB345:AB359">B346</f>
        <v>372</v>
      </c>
      <c r="AC345">
        <f aca="true" t="shared" si="131" ref="AC345:AC359">C346</f>
        <v>30</v>
      </c>
      <c r="AD345">
        <f t="shared" si="123"/>
        <v>0.08</v>
      </c>
      <c r="AF345">
        <f t="shared" si="128"/>
        <v>0.075</v>
      </c>
      <c r="AG345">
        <f t="shared" si="124"/>
        <v>0</v>
      </c>
      <c r="AH345">
        <f t="shared" si="125"/>
        <v>0</v>
      </c>
      <c r="AI345">
        <f t="shared" si="126"/>
        <v>0</v>
      </c>
      <c r="AK345">
        <f t="shared" si="117"/>
        <v>0.36701028238437794</v>
      </c>
      <c r="AL345">
        <f t="shared" si="118"/>
        <v>0.00020889546185052339</v>
      </c>
      <c r="AM345">
        <f t="shared" si="119"/>
        <v>0.2967414076059622</v>
      </c>
    </row>
    <row r="346" spans="1:39" ht="12.75">
      <c r="A346" t="s">
        <v>344</v>
      </c>
      <c r="B346">
        <v>372</v>
      </c>
      <c r="C346">
        <v>30</v>
      </c>
      <c r="D346" s="4">
        <f t="shared" si="109"/>
        <v>0.08064516129032258</v>
      </c>
      <c r="E346" s="4">
        <v>2</v>
      </c>
      <c r="F346">
        <f aca="true" t="shared" si="132" ref="F346:F409">ROUND(D346*$F$5,2)/$F$5</f>
        <v>0.08125</v>
      </c>
      <c r="G346" t="str">
        <f t="shared" si="112"/>
        <v>     W1B-001</v>
      </c>
      <c r="H346" s="15">
        <f t="shared" si="113"/>
        <v>0.6175078289240893</v>
      </c>
      <c r="I346" s="4">
        <f>B346*(D$326-D346)^2</f>
        <v>1.6737045796943597</v>
      </c>
      <c r="J346">
        <f aca="true" t="shared" si="133" ref="J346:J360">B346*(D$327-D346)^2</f>
        <v>1.2519957957148817</v>
      </c>
      <c r="K346">
        <f t="shared" si="121"/>
        <v>0.9835354844345688</v>
      </c>
      <c r="L346">
        <f>B346*(D$345-D346)^2</f>
        <v>0.6050766244001371</v>
      </c>
      <c r="O346" t="s">
        <v>632</v>
      </c>
      <c r="R346" s="7">
        <f>SQRT(S346)</f>
        <v>0.008531552623213505</v>
      </c>
      <c r="S346" s="12">
        <f>Q345/(Q345-1)*SUM(L330:L344)/Q344</f>
        <v>7.278739016266125E-05</v>
      </c>
      <c r="Y346">
        <f t="shared" si="110"/>
        <v>370</v>
      </c>
      <c r="AA346" t="str">
        <f t="shared" si="129"/>
        <v>     W1B-002</v>
      </c>
      <c r="AB346">
        <f t="shared" si="130"/>
        <v>358</v>
      </c>
      <c r="AC346">
        <f t="shared" si="131"/>
        <v>33</v>
      </c>
      <c r="AD346">
        <f t="shared" si="123"/>
        <v>0.09</v>
      </c>
      <c r="AF346">
        <f t="shared" si="128"/>
        <v>0.08</v>
      </c>
      <c r="AG346">
        <f t="shared" si="124"/>
        <v>1</v>
      </c>
      <c r="AH346">
        <f t="shared" si="125"/>
        <v>0</v>
      </c>
      <c r="AI346">
        <f t="shared" si="126"/>
        <v>1</v>
      </c>
      <c r="AK346">
        <f t="shared" si="117"/>
        <v>0.2266931779139492</v>
      </c>
      <c r="AL346">
        <f t="shared" si="118"/>
        <v>4.3619736311350585E-05</v>
      </c>
      <c r="AM346">
        <f t="shared" si="119"/>
        <v>0.16608855179006468</v>
      </c>
    </row>
    <row r="347" spans="1:39" ht="12.75">
      <c r="A347" t="s">
        <v>345</v>
      </c>
      <c r="B347">
        <v>358</v>
      </c>
      <c r="C347">
        <v>33</v>
      </c>
      <c r="D347" s="4">
        <f t="shared" si="109"/>
        <v>0.09217877094972067</v>
      </c>
      <c r="E347" s="4">
        <v>2</v>
      </c>
      <c r="F347">
        <f t="shared" si="132"/>
        <v>0.0925</v>
      </c>
      <c r="G347" t="str">
        <f t="shared" si="112"/>
        <v>     W1B-002</v>
      </c>
      <c r="H347" s="15">
        <f t="shared" si="113"/>
        <v>0.9783467459168284</v>
      </c>
      <c r="I347" s="4">
        <f aca="true" t="shared" si="134" ref="I347:I360">B347*(D$326-D347)^2</f>
        <v>2.212257269535242</v>
      </c>
      <c r="J347">
        <f t="shared" si="133"/>
        <v>1.731580536804636</v>
      </c>
      <c r="K347">
        <f t="shared" si="121"/>
        <v>1.4187646960621785</v>
      </c>
      <c r="L347">
        <f aca="true" t="shared" si="135" ref="L347:L360">B347*(D$345-D347)^2</f>
        <v>0.9629795263073629</v>
      </c>
      <c r="Q347" s="9">
        <f>(Q344-Q345)*S347+Q345</f>
        <v>53043.8496840765</v>
      </c>
      <c r="R347" s="7"/>
      <c r="S347">
        <f>S345/S346</f>
        <v>13.483053568287948</v>
      </c>
      <c r="T347" t="s">
        <v>623</v>
      </c>
      <c r="Y347">
        <f t="shared" si="110"/>
        <v>360</v>
      </c>
      <c r="AA347" t="str">
        <f t="shared" si="129"/>
        <v>     W1B-003</v>
      </c>
      <c r="AB347">
        <f t="shared" si="130"/>
        <v>378</v>
      </c>
      <c r="AC347">
        <f t="shared" si="131"/>
        <v>20</v>
      </c>
      <c r="AD347">
        <f t="shared" si="123"/>
        <v>0.055</v>
      </c>
      <c r="AF347">
        <f t="shared" si="128"/>
        <v>0.085</v>
      </c>
      <c r="AG347">
        <f t="shared" si="124"/>
        <v>0</v>
      </c>
      <c r="AH347">
        <f t="shared" si="125"/>
        <v>0</v>
      </c>
      <c r="AI347">
        <f t="shared" si="126"/>
        <v>0</v>
      </c>
      <c r="AK347">
        <f t="shared" si="117"/>
        <v>0.13320683019600263</v>
      </c>
      <c r="AL347">
        <f t="shared" si="118"/>
        <v>8.10129446906879E-06</v>
      </c>
      <c r="AM347">
        <f t="shared" si="119"/>
        <v>0.08817261615143628</v>
      </c>
    </row>
    <row r="348" spans="1:39" ht="12.75">
      <c r="A348" t="s">
        <v>346</v>
      </c>
      <c r="B348">
        <v>378</v>
      </c>
      <c r="C348">
        <v>20</v>
      </c>
      <c r="D348" s="4">
        <f t="shared" si="109"/>
        <v>0.05291005291005291</v>
      </c>
      <c r="E348" s="4">
        <v>2</v>
      </c>
      <c r="F348">
        <f t="shared" si="132"/>
        <v>0.0525</v>
      </c>
      <c r="G348" t="str">
        <f t="shared" si="112"/>
        <v>     W1B-003</v>
      </c>
      <c r="H348" s="15">
        <f t="shared" si="113"/>
        <v>0.0639565934567904</v>
      </c>
      <c r="I348" s="4">
        <f t="shared" si="134"/>
        <v>0.5850363405149974</v>
      </c>
      <c r="J348">
        <f t="shared" si="133"/>
        <v>0.3465459626389656</v>
      </c>
      <c r="K348">
        <f t="shared" si="121"/>
        <v>0.21203013239938395</v>
      </c>
      <c r="L348">
        <f t="shared" si="135"/>
        <v>0.05996748905355683</v>
      </c>
      <c r="O348" t="s">
        <v>561</v>
      </c>
      <c r="P348">
        <f>P345</f>
        <v>0.014944275582573455</v>
      </c>
      <c r="Q348" s="9">
        <f>Q347</f>
        <v>53043.8496840765</v>
      </c>
      <c r="R348" s="7">
        <f>SQRT(P348*(1-P348)/Q348)</f>
        <v>0.0005268055182980061</v>
      </c>
      <c r="S348" s="7">
        <f>$R$1/Q348</f>
        <v>7.24201434186852E-05</v>
      </c>
      <c r="T348">
        <f>(P348+S348/2)/(1+S348)</f>
        <v>0.014979400843925354</v>
      </c>
      <c r="U348">
        <f>$Q$1*SQRT((P348*(1-P348)+S348/4)/Q348)/(1+S348)</f>
        <v>0.0010330776708042154</v>
      </c>
      <c r="V348">
        <f>T348-U348</f>
        <v>0.013946323173121139</v>
      </c>
      <c r="W348">
        <f>T348+U348</f>
        <v>0.016012478514729568</v>
      </c>
      <c r="Y348">
        <f t="shared" si="110"/>
        <v>380</v>
      </c>
      <c r="AA348" t="str">
        <f t="shared" si="129"/>
        <v>     W1B-004</v>
      </c>
      <c r="AB348">
        <f t="shared" si="130"/>
        <v>310</v>
      </c>
      <c r="AC348">
        <f t="shared" si="131"/>
        <v>11</v>
      </c>
      <c r="AD348">
        <f t="shared" si="123"/>
        <v>0.035</v>
      </c>
      <c r="AF348">
        <f t="shared" si="128"/>
        <v>0.09000000000000001</v>
      </c>
      <c r="AG348">
        <f t="shared" si="124"/>
        <v>1</v>
      </c>
      <c r="AH348">
        <f t="shared" si="125"/>
        <v>0</v>
      </c>
      <c r="AI348">
        <f t="shared" si="126"/>
        <v>1</v>
      </c>
      <c r="AK348">
        <f t="shared" si="117"/>
        <v>0.07446331414604819</v>
      </c>
      <c r="AL348">
        <f t="shared" si="118"/>
        <v>1.3382681827325234E-06</v>
      </c>
      <c r="AM348">
        <f t="shared" si="119"/>
        <v>0.04439767606287151</v>
      </c>
    </row>
    <row r="349" spans="1:30" ht="12.75">
      <c r="A349" t="s">
        <v>347</v>
      </c>
      <c r="B349">
        <v>310</v>
      </c>
      <c r="C349">
        <v>11</v>
      </c>
      <c r="D349" s="4">
        <f t="shared" si="109"/>
        <v>0.035483870967741936</v>
      </c>
      <c r="E349" s="4">
        <v>2</v>
      </c>
      <c r="F349">
        <f t="shared" si="132"/>
        <v>0.035</v>
      </c>
      <c r="G349" t="str">
        <f t="shared" si="112"/>
        <v>     W1B-004</v>
      </c>
      <c r="H349" s="15">
        <f t="shared" si="113"/>
        <v>0.006052432335936733</v>
      </c>
      <c r="I349" s="4">
        <f t="shared" si="134"/>
        <v>0.14888052402984686</v>
      </c>
      <c r="J349">
        <f t="shared" si="133"/>
        <v>0.051206536570288015</v>
      </c>
      <c r="K349">
        <f t="shared" si="121"/>
        <v>0.012139231889943924</v>
      </c>
      <c r="L349">
        <f t="shared" si="135"/>
        <v>0.007234294875903379</v>
      </c>
      <c r="P349" t="s">
        <v>550</v>
      </c>
      <c r="Q349" t="s">
        <v>549</v>
      </c>
      <c r="R349" t="s">
        <v>551</v>
      </c>
      <c r="S349" s="22" t="s">
        <v>644</v>
      </c>
      <c r="T349" t="s">
        <v>552</v>
      </c>
      <c r="U349" t="s">
        <v>553</v>
      </c>
      <c r="V349" t="s">
        <v>554</v>
      </c>
      <c r="W349" t="s">
        <v>555</v>
      </c>
      <c r="Y349">
        <f t="shared" si="110"/>
        <v>310</v>
      </c>
      <c r="AA349" t="str">
        <f t="shared" si="129"/>
        <v>     W1B-005</v>
      </c>
      <c r="AB349">
        <f t="shared" si="130"/>
        <v>333</v>
      </c>
      <c r="AC349">
        <f t="shared" si="131"/>
        <v>18</v>
      </c>
      <c r="AD349">
        <f t="shared" si="123"/>
        <v>0.055</v>
      </c>
    </row>
    <row r="350" spans="1:39" ht="12.75">
      <c r="A350" t="s">
        <v>348</v>
      </c>
      <c r="B350">
        <v>333</v>
      </c>
      <c r="C350">
        <v>18</v>
      </c>
      <c r="D350" s="4">
        <f t="shared" si="109"/>
        <v>0.05405405405405406</v>
      </c>
      <c r="E350" s="4">
        <v>2</v>
      </c>
      <c r="F350">
        <f t="shared" si="132"/>
        <v>0.05375</v>
      </c>
      <c r="G350" t="str">
        <f aca="true" t="shared" si="136" ref="G350:G359">A350</f>
        <v>     W1B-005</v>
      </c>
      <c r="H350" s="15">
        <f t="shared" si="113"/>
        <v>0.06668906623534668</v>
      </c>
      <c r="I350" s="4">
        <f t="shared" si="134"/>
        <v>0.5457990710867963</v>
      </c>
      <c r="J350">
        <f t="shared" si="133"/>
        <v>0.3287956429799516</v>
      </c>
      <c r="K350">
        <f t="shared" si="121"/>
        <v>0.20526912256109342</v>
      </c>
      <c r="L350">
        <f t="shared" si="135"/>
        <v>0.06286080896465422</v>
      </c>
      <c r="N350" s="2" t="s">
        <v>605</v>
      </c>
      <c r="O350" t="s">
        <v>556</v>
      </c>
      <c r="P350" s="10">
        <f>D345</f>
        <v>0.04031465093411996</v>
      </c>
      <c r="Q350" s="13">
        <f>B345</f>
        <v>5085</v>
      </c>
      <c r="R350" s="7">
        <f>SQRT(P350*(1-P350)/Q350)</f>
        <v>0.0027583565659237805</v>
      </c>
      <c r="S350" s="7">
        <f>$R$1/Q350</f>
        <v>0.0007554460573451327</v>
      </c>
      <c r="T350">
        <f>(P350+S350/2)/(1+S350)</f>
        <v>0.04066165627487455</v>
      </c>
      <c r="U350">
        <f>$Q$1*SQRT((P350*(1-P350)+S350/4)/Q350)/(1+S350)</f>
        <v>0.0054153567625387575</v>
      </c>
      <c r="V350">
        <f>T350-U350</f>
        <v>0.035246299512335794</v>
      </c>
      <c r="W350">
        <f>T350+U350</f>
        <v>0.04607701303741331</v>
      </c>
      <c r="Y350">
        <f t="shared" si="110"/>
        <v>330</v>
      </c>
      <c r="AA350" t="str">
        <f t="shared" si="129"/>
        <v>     W1B-006</v>
      </c>
      <c r="AB350">
        <f t="shared" si="130"/>
        <v>344</v>
      </c>
      <c r="AC350">
        <f t="shared" si="131"/>
        <v>11</v>
      </c>
      <c r="AD350">
        <f t="shared" si="123"/>
        <v>0.03</v>
      </c>
      <c r="AF350" t="s">
        <v>641</v>
      </c>
      <c r="AG350">
        <f>SUM(AG330:AG348)</f>
        <v>30</v>
      </c>
      <c r="AH350">
        <f>SUM(AH330:AH348)</f>
        <v>20</v>
      </c>
      <c r="AI350">
        <f>SUM(AG350:AH350)</f>
        <v>50</v>
      </c>
      <c r="AK350">
        <f>SUM(AK330:AK348)</f>
        <v>30.664930413204175</v>
      </c>
      <c r="AL350">
        <f>SUM(AL330:AL348)</f>
        <v>20.43187012856512</v>
      </c>
      <c r="AM350">
        <f>SUM(AM330:AM348)</f>
        <v>51.53048123286489</v>
      </c>
    </row>
    <row r="351" spans="1:30" ht="12.75">
      <c r="A351" t="s">
        <v>349</v>
      </c>
      <c r="B351">
        <v>344</v>
      </c>
      <c r="C351">
        <v>11</v>
      </c>
      <c r="D351" s="4">
        <f t="shared" si="109"/>
        <v>0.03197674418604651</v>
      </c>
      <c r="E351" s="4">
        <v>2</v>
      </c>
      <c r="F351">
        <f t="shared" si="132"/>
        <v>0.0325</v>
      </c>
      <c r="G351" t="str">
        <f t="shared" si="136"/>
        <v>     W1B-006</v>
      </c>
      <c r="H351" s="15">
        <f t="shared" si="113"/>
        <v>0.021609066612940077</v>
      </c>
      <c r="I351" s="4">
        <f t="shared" si="134"/>
        <v>0.11656217150571868</v>
      </c>
      <c r="J351">
        <f t="shared" si="133"/>
        <v>0.030042488577568225</v>
      </c>
      <c r="K351">
        <f t="shared" si="121"/>
        <v>0.00260258513472146</v>
      </c>
      <c r="L351">
        <f t="shared" si="135"/>
        <v>0.023915116995211653</v>
      </c>
      <c r="O351" t="s">
        <v>633</v>
      </c>
      <c r="P351">
        <f>P350</f>
        <v>0.04031465093411996</v>
      </c>
      <c r="Q351" s="11">
        <v>15</v>
      </c>
      <c r="R351" s="7">
        <f>SQRT(P351*(1-P351)/Q351)</f>
        <v>0.05078673045470311</v>
      </c>
      <c r="S351" s="7">
        <f>R351^2</f>
        <v>0.0025792919902786686</v>
      </c>
      <c r="Y351">
        <f t="shared" si="110"/>
        <v>340</v>
      </c>
      <c r="AA351" t="str">
        <f t="shared" si="129"/>
        <v>     W1B-007</v>
      </c>
      <c r="AB351">
        <f t="shared" si="130"/>
        <v>371</v>
      </c>
      <c r="AC351">
        <f t="shared" si="131"/>
        <v>10</v>
      </c>
      <c r="AD351">
        <f t="shared" si="123"/>
        <v>0.025</v>
      </c>
    </row>
    <row r="352" spans="1:30" ht="12.75">
      <c r="A352" t="s">
        <v>350</v>
      </c>
      <c r="B352">
        <v>371</v>
      </c>
      <c r="C352">
        <v>10</v>
      </c>
      <c r="D352" s="4">
        <f t="shared" si="109"/>
        <v>0.026954177897574125</v>
      </c>
      <c r="E352" s="4">
        <v>2</v>
      </c>
      <c r="F352">
        <f t="shared" si="132"/>
        <v>0.0275</v>
      </c>
      <c r="G352" t="str">
        <f t="shared" si="136"/>
        <v>     W1B-007</v>
      </c>
      <c r="H352" s="15">
        <f t="shared" si="113"/>
        <v>0.062201171761514636</v>
      </c>
      <c r="I352" s="4">
        <f t="shared" si="134"/>
        <v>0.06646905711985532</v>
      </c>
      <c r="J352">
        <f t="shared" si="133"/>
        <v>0.006932204202907776</v>
      </c>
      <c r="K352">
        <f t="shared" si="121"/>
        <v>0.0019150839426614905</v>
      </c>
      <c r="L352">
        <f t="shared" si="135"/>
        <v>0.06622433095105955</v>
      </c>
      <c r="O352" t="s">
        <v>632</v>
      </c>
      <c r="R352" s="7">
        <f>SQRT(S352)</f>
        <v>0.023744531428948633</v>
      </c>
      <c r="S352" s="12">
        <f>Q351/(Q351-1)*SUM(L346:L360)/Q350</f>
        <v>0.0005638027727803294</v>
      </c>
      <c r="Y352">
        <f t="shared" si="110"/>
        <v>370</v>
      </c>
      <c r="AA352" t="str">
        <f t="shared" si="129"/>
        <v>     W1B-008</v>
      </c>
      <c r="AB352">
        <f t="shared" si="130"/>
        <v>380</v>
      </c>
      <c r="AC352">
        <f t="shared" si="131"/>
        <v>15</v>
      </c>
      <c r="AD352">
        <f t="shared" si="123"/>
        <v>0.04</v>
      </c>
    </row>
    <row r="353" spans="1:30" ht="12.75">
      <c r="A353" t="s">
        <v>351</v>
      </c>
      <c r="B353">
        <v>380</v>
      </c>
      <c r="C353">
        <v>15</v>
      </c>
      <c r="D353" s="4">
        <f t="shared" si="109"/>
        <v>0.039473684210526314</v>
      </c>
      <c r="E353" s="4">
        <v>2</v>
      </c>
      <c r="F353">
        <f t="shared" si="132"/>
        <v>0.04</v>
      </c>
      <c r="G353" t="str">
        <f t="shared" si="136"/>
        <v>     W1B-008</v>
      </c>
      <c r="H353" s="15">
        <f t="shared" si="113"/>
        <v>6.986420265025023E-05</v>
      </c>
      <c r="I353" s="4">
        <f t="shared" si="134"/>
        <v>0.2549991972519175</v>
      </c>
      <c r="J353">
        <f t="shared" si="133"/>
        <v>0.10778995464727328</v>
      </c>
      <c r="K353">
        <f t="shared" si="121"/>
        <v>0.03990438253871922</v>
      </c>
      <c r="L353">
        <f t="shared" si="135"/>
        <v>0.0002687455114728979</v>
      </c>
      <c r="Q353" s="9">
        <f>(Q350-Q351)*S353+Q351</f>
        <v>23209.29953532342</v>
      </c>
      <c r="R353" s="7"/>
      <c r="S353">
        <f>S351/S352</f>
        <v>4.574812531621976</v>
      </c>
      <c r="T353" t="s">
        <v>623</v>
      </c>
      <c r="Y353">
        <f t="shared" si="110"/>
        <v>380</v>
      </c>
      <c r="AA353" t="str">
        <f t="shared" si="129"/>
        <v>     W1B-009</v>
      </c>
      <c r="AB353">
        <f t="shared" si="130"/>
        <v>342</v>
      </c>
      <c r="AC353">
        <f t="shared" si="131"/>
        <v>14</v>
      </c>
      <c r="AD353">
        <f t="shared" si="123"/>
        <v>0.04</v>
      </c>
    </row>
    <row r="354" spans="1:30" ht="12.75">
      <c r="A354" t="s">
        <v>352</v>
      </c>
      <c r="B354">
        <v>342</v>
      </c>
      <c r="C354">
        <v>14</v>
      </c>
      <c r="D354" s="4">
        <f t="shared" si="109"/>
        <v>0.04093567251461988</v>
      </c>
      <c r="E354" s="4">
        <v>2</v>
      </c>
      <c r="F354">
        <f t="shared" si="132"/>
        <v>0.04125</v>
      </c>
      <c r="G354" t="str">
        <f t="shared" si="136"/>
        <v>     W1B-009</v>
      </c>
      <c r="H354" s="15">
        <f t="shared" si="113"/>
        <v>0.000365090912383365</v>
      </c>
      <c r="I354" s="4">
        <f t="shared" si="134"/>
        <v>0.2561349144881994</v>
      </c>
      <c r="J354">
        <f t="shared" si="133"/>
        <v>0.11458409617294801</v>
      </c>
      <c r="K354">
        <f t="shared" si="121"/>
        <v>0.04689245194001421</v>
      </c>
      <c r="L354">
        <f t="shared" si="135"/>
        <v>0.00013189838877874287</v>
      </c>
      <c r="O354" t="s">
        <v>561</v>
      </c>
      <c r="P354">
        <f>P351</f>
        <v>0.04031465093411996</v>
      </c>
      <c r="Q354" s="9">
        <f>Q353</f>
        <v>23209.29953532342</v>
      </c>
      <c r="R354" s="7">
        <f>SQRT(P354*(1-P354)/Q354)</f>
        <v>0.0012911148239846632</v>
      </c>
      <c r="S354" s="7">
        <f>$R$1/Q354</f>
        <v>0.0001655131037347125</v>
      </c>
      <c r="T354">
        <f>(P354+S354/2)/(1+S354)</f>
        <v>0.040390722292178646</v>
      </c>
      <c r="U354">
        <f>$Q$1*SQRT((P354*(1-P354)+S354/4)/Q354)/(1+S354)</f>
        <v>0.0025314672600186593</v>
      </c>
      <c r="V354">
        <f>T354-U354</f>
        <v>0.037859255032159984</v>
      </c>
      <c r="W354">
        <f>T354+U354</f>
        <v>0.04292218955219731</v>
      </c>
      <c r="Y354">
        <f t="shared" si="110"/>
        <v>340</v>
      </c>
      <c r="AA354" t="str">
        <f t="shared" si="129"/>
        <v>     W1B-010</v>
      </c>
      <c r="AB354">
        <f t="shared" si="130"/>
        <v>346</v>
      </c>
      <c r="AC354">
        <f t="shared" si="131"/>
        <v>14</v>
      </c>
      <c r="AD354">
        <f t="shared" si="123"/>
        <v>0.04</v>
      </c>
    </row>
    <row r="355" spans="1:30" ht="12.75">
      <c r="A355" t="s">
        <v>353</v>
      </c>
      <c r="B355">
        <v>346</v>
      </c>
      <c r="C355">
        <v>14</v>
      </c>
      <c r="D355" s="4">
        <f t="shared" si="109"/>
        <v>0.04046242774566474</v>
      </c>
      <c r="E355" s="4">
        <v>2</v>
      </c>
      <c r="F355">
        <f t="shared" si="132"/>
        <v>0.04</v>
      </c>
      <c r="G355" t="str">
        <f t="shared" si="136"/>
        <v>     W1B-010</v>
      </c>
      <c r="H355" s="15">
        <f t="shared" si="113"/>
        <v>0.00010849107355877564</v>
      </c>
      <c r="I355" s="4">
        <f t="shared" si="134"/>
        <v>0.2502459632610065</v>
      </c>
      <c r="J355">
        <f t="shared" si="133"/>
        <v>0.1100074160670972</v>
      </c>
      <c r="K355">
        <f t="shared" si="121"/>
        <v>0.04368370139151602</v>
      </c>
      <c r="L355">
        <f t="shared" si="135"/>
        <v>7.555943166497934E-06</v>
      </c>
      <c r="Y355">
        <f t="shared" si="110"/>
        <v>350</v>
      </c>
      <c r="AA355" t="str">
        <f t="shared" si="129"/>
        <v>     W1B-011</v>
      </c>
      <c r="AB355">
        <f t="shared" si="130"/>
        <v>292</v>
      </c>
      <c r="AC355">
        <f t="shared" si="131"/>
        <v>3</v>
      </c>
      <c r="AD355">
        <f t="shared" si="123"/>
        <v>0.01</v>
      </c>
    </row>
    <row r="356" spans="1:30" ht="12.75">
      <c r="A356" t="s">
        <v>354</v>
      </c>
      <c r="B356">
        <v>292</v>
      </c>
      <c r="C356">
        <v>3</v>
      </c>
      <c r="D356" s="4">
        <f t="shared" si="109"/>
        <v>0.010273972602739725</v>
      </c>
      <c r="E356" s="4">
        <v>2</v>
      </c>
      <c r="F356">
        <f t="shared" si="132"/>
        <v>0.01</v>
      </c>
      <c r="G356" t="str">
        <f t="shared" si="136"/>
        <v>     W1B-011</v>
      </c>
      <c r="H356" s="15">
        <f t="shared" si="113"/>
        <v>0.2563314920507306</v>
      </c>
      <c r="I356" s="4">
        <f t="shared" si="134"/>
        <v>0.0031703836886896575</v>
      </c>
      <c r="J356">
        <f t="shared" si="133"/>
        <v>0.044591175720237575</v>
      </c>
      <c r="K356">
        <f t="shared" si="121"/>
        <v>0.10488225739556861</v>
      </c>
      <c r="L356">
        <f t="shared" si="135"/>
        <v>0.26351316754596177</v>
      </c>
      <c r="N356" s="2" t="str">
        <f>N338</f>
        <v>correspondence</v>
      </c>
      <c r="P356">
        <f>P338</f>
        <v>0.029226170707406178</v>
      </c>
      <c r="Q356" s="9">
        <f>Q341</f>
        <v>17025.50850215463</v>
      </c>
      <c r="Y356">
        <f t="shared" si="110"/>
        <v>290</v>
      </c>
      <c r="AA356" t="str">
        <f t="shared" si="129"/>
        <v>     W1B-012</v>
      </c>
      <c r="AB356">
        <f t="shared" si="130"/>
        <v>281</v>
      </c>
      <c r="AC356">
        <f t="shared" si="131"/>
        <v>1</v>
      </c>
      <c r="AD356">
        <f t="shared" si="123"/>
        <v>0.005</v>
      </c>
    </row>
    <row r="357" spans="1:30" ht="12.75">
      <c r="A357" t="s">
        <v>355</v>
      </c>
      <c r="B357">
        <v>281</v>
      </c>
      <c r="C357">
        <v>1</v>
      </c>
      <c r="D357" s="4">
        <f t="shared" si="109"/>
        <v>0.0035587188612099642</v>
      </c>
      <c r="E357" s="4">
        <v>2</v>
      </c>
      <c r="F357">
        <f t="shared" si="132"/>
        <v>0.00375</v>
      </c>
      <c r="G357" t="str">
        <f t="shared" si="136"/>
        <v>     W1B-012</v>
      </c>
      <c r="H357" s="15">
        <f t="shared" si="113"/>
        <v>0.3711638799860158</v>
      </c>
      <c r="I357" s="4">
        <f t="shared" si="134"/>
        <v>0.028158042616085805</v>
      </c>
      <c r="J357">
        <f t="shared" si="133"/>
        <v>0.1022200889482294</v>
      </c>
      <c r="K357">
        <f t="shared" si="121"/>
        <v>0.1851278816817812</v>
      </c>
      <c r="L357">
        <f t="shared" si="135"/>
        <v>0.379630590456093</v>
      </c>
      <c r="N357" s="2" t="str">
        <f>N362</f>
        <v>non-professional writing</v>
      </c>
      <c r="P357">
        <f>P362</f>
        <v>0.010655408122235626</v>
      </c>
      <c r="Q357" s="9">
        <f>Q366</f>
        <v>12257.397434000448</v>
      </c>
      <c r="Y357">
        <f t="shared" si="110"/>
        <v>280</v>
      </c>
      <c r="AA357" t="str">
        <f t="shared" si="129"/>
        <v>     W1B-013</v>
      </c>
      <c r="AB357">
        <f t="shared" si="130"/>
        <v>322</v>
      </c>
      <c r="AC357">
        <f t="shared" si="131"/>
        <v>6</v>
      </c>
      <c r="AD357">
        <f t="shared" si="123"/>
        <v>0.02</v>
      </c>
    </row>
    <row r="358" spans="1:30" ht="12.75">
      <c r="A358" t="s">
        <v>356</v>
      </c>
      <c r="B358">
        <v>322</v>
      </c>
      <c r="C358">
        <v>6</v>
      </c>
      <c r="D358" s="4">
        <f t="shared" si="109"/>
        <v>0.018633540372670808</v>
      </c>
      <c r="E358" s="4">
        <v>2</v>
      </c>
      <c r="F358">
        <f t="shared" si="132"/>
        <v>0.01875</v>
      </c>
      <c r="G358" t="str">
        <f t="shared" si="136"/>
        <v>     W1B-013</v>
      </c>
      <c r="H358" s="15">
        <f t="shared" si="113"/>
        <v>0.1456622270321921</v>
      </c>
      <c r="I358" s="4">
        <f t="shared" si="134"/>
        <v>0.0082590262462414</v>
      </c>
      <c r="J358">
        <f t="shared" si="133"/>
        <v>0.0051468518614256045</v>
      </c>
      <c r="K358">
        <f t="shared" si="121"/>
        <v>0.03612962920549062</v>
      </c>
      <c r="L358">
        <f t="shared" si="135"/>
        <v>0.15136271876724583</v>
      </c>
      <c r="N358" s="2" t="s">
        <v>625</v>
      </c>
      <c r="O358" t="s">
        <v>561</v>
      </c>
      <c r="P358" s="17">
        <f>(P356*Q356+P357*Q357)/(Q356+Q357)</f>
        <v>0.02145272028021168</v>
      </c>
      <c r="Q358" s="17">
        <f>SUM(Q356:Q357)</f>
        <v>29282.905936155075</v>
      </c>
      <c r="R358" s="17">
        <f>SQRT(P358*(1-P358)/Q358)</f>
        <v>0.0008466911216456116</v>
      </c>
      <c r="S358" s="17">
        <f>$R$1/Q358</f>
        <v>0.0001311838111277419</v>
      </c>
      <c r="T358" s="17">
        <f>(P358+S358/2)/(1+S358)</f>
        <v>0.021515489701838184</v>
      </c>
      <c r="U358" s="17">
        <f>$Q$1*SQRT((P358*(1-P358)+S358/4)/Q358)/(1+S358)</f>
        <v>0.0016605586648839377</v>
      </c>
      <c r="V358" s="17">
        <f>T358-U358</f>
        <v>0.019854931036954244</v>
      </c>
      <c r="W358" s="17">
        <f>T358+U358</f>
        <v>0.023176048366722123</v>
      </c>
      <c r="Y358">
        <f t="shared" si="110"/>
        <v>320</v>
      </c>
      <c r="AA358" t="str">
        <f t="shared" si="129"/>
        <v>     W1B-014</v>
      </c>
      <c r="AB358">
        <f t="shared" si="130"/>
        <v>316</v>
      </c>
      <c r="AC358">
        <f t="shared" si="131"/>
        <v>8</v>
      </c>
      <c r="AD358">
        <f t="shared" si="123"/>
        <v>0.025</v>
      </c>
    </row>
    <row r="359" spans="1:30" ht="12.75">
      <c r="A359" t="s">
        <v>357</v>
      </c>
      <c r="B359">
        <v>316</v>
      </c>
      <c r="C359">
        <v>8</v>
      </c>
      <c r="D359" s="4">
        <f t="shared" si="109"/>
        <v>0.02531645569620253</v>
      </c>
      <c r="E359" s="4">
        <v>2</v>
      </c>
      <c r="F359">
        <f t="shared" si="132"/>
        <v>0.025</v>
      </c>
      <c r="G359" t="str">
        <f t="shared" si="136"/>
        <v>     W1B-014</v>
      </c>
      <c r="H359" s="15">
        <f t="shared" si="113"/>
        <v>0.06722952904566656</v>
      </c>
      <c r="I359" s="4">
        <f t="shared" si="134"/>
        <v>0.043608550668170695</v>
      </c>
      <c r="J359">
        <f t="shared" si="133"/>
        <v>0.0022779697170550485</v>
      </c>
      <c r="K359">
        <f t="shared" si="121"/>
        <v>0.004830335384150638</v>
      </c>
      <c r="L359">
        <f t="shared" si="135"/>
        <v>0.07108289188472176</v>
      </c>
      <c r="N359" s="2"/>
      <c r="Y359">
        <f t="shared" si="110"/>
        <v>320</v>
      </c>
      <c r="AA359" t="str">
        <f t="shared" si="129"/>
        <v>     W1B-015</v>
      </c>
      <c r="AB359">
        <f t="shared" si="130"/>
        <v>340</v>
      </c>
      <c r="AC359">
        <f t="shared" si="131"/>
        <v>11</v>
      </c>
      <c r="AD359">
        <f t="shared" si="123"/>
        <v>0.03</v>
      </c>
    </row>
    <row r="360" spans="1:25" ht="12.75">
      <c r="A360" t="s">
        <v>358</v>
      </c>
      <c r="B360">
        <v>340</v>
      </c>
      <c r="C360">
        <v>11</v>
      </c>
      <c r="D360" s="4">
        <f t="shared" si="109"/>
        <v>0.03235294117647059</v>
      </c>
      <c r="E360" s="4">
        <v>2</v>
      </c>
      <c r="F360">
        <f t="shared" si="132"/>
        <v>0.0325</v>
      </c>
      <c r="G360" t="str">
        <f>A360</f>
        <v>     W1B-015</v>
      </c>
      <c r="H360" s="15">
        <f t="shared" si="113"/>
        <v>0.019378406581057498</v>
      </c>
      <c r="I360" s="4">
        <f t="shared" si="134"/>
        <v>0.11996386286220456</v>
      </c>
      <c r="J360">
        <f t="shared" si="133"/>
        <v>0.03213190881271191</v>
      </c>
      <c r="K360">
        <f t="shared" si="121"/>
        <v>0.0033240758125125188</v>
      </c>
      <c r="L360">
        <f t="shared" si="135"/>
        <v>0.02155219957011673</v>
      </c>
      <c r="Y360">
        <f t="shared" si="110"/>
        <v>340</v>
      </c>
    </row>
    <row r="361" spans="1:27" ht="12.75">
      <c r="A361" t="s">
        <v>359</v>
      </c>
      <c r="B361" s="1">
        <v>4974</v>
      </c>
      <c r="C361">
        <v>53</v>
      </c>
      <c r="D361" s="3">
        <f t="shared" si="109"/>
        <v>0.010655408122235626</v>
      </c>
      <c r="E361" s="3">
        <v>2</v>
      </c>
      <c r="K361" t="str">
        <f>$A361</f>
        <v>   non-professional writing</v>
      </c>
      <c r="P361" t="s">
        <v>550</v>
      </c>
      <c r="Q361" t="s">
        <v>549</v>
      </c>
      <c r="R361" t="s">
        <v>551</v>
      </c>
      <c r="S361" s="22" t="s">
        <v>644</v>
      </c>
      <c r="T361" t="s">
        <v>552</v>
      </c>
      <c r="U361" t="s">
        <v>553</v>
      </c>
      <c r="V361" t="s">
        <v>554</v>
      </c>
      <c r="W361" t="s">
        <v>555</v>
      </c>
      <c r="Y361">
        <f t="shared" si="110"/>
        <v>4970</v>
      </c>
      <c r="AA361" t="s">
        <v>581</v>
      </c>
    </row>
    <row r="362" spans="1:25" ht="12.75">
      <c r="A362" t="s">
        <v>360</v>
      </c>
      <c r="B362" s="1">
        <v>2500</v>
      </c>
      <c r="C362">
        <v>18</v>
      </c>
      <c r="D362" s="3">
        <f t="shared" si="109"/>
        <v>0.0072</v>
      </c>
      <c r="E362" s="3">
        <v>2</v>
      </c>
      <c r="L362" t="str">
        <f>$A362</f>
        <v>    student examination scripts</v>
      </c>
      <c r="N362" s="2" t="s">
        <v>581</v>
      </c>
      <c r="O362" t="s">
        <v>556</v>
      </c>
      <c r="P362" s="10">
        <f>D361</f>
        <v>0.010655408122235626</v>
      </c>
      <c r="Q362" s="13">
        <f>B361</f>
        <v>4974</v>
      </c>
      <c r="R362" s="7">
        <f>SQRT(P362*(1-P362)/Q362)</f>
        <v>0.0014558141823913635</v>
      </c>
      <c r="S362" s="7">
        <f>$R$1/Q362</f>
        <v>0.0007723046243667068</v>
      </c>
      <c r="T362">
        <f>(P362+S362/2)/(1+S362)</f>
        <v>0.01103303956694061</v>
      </c>
      <c r="U362">
        <f>$Q$1*SQRT((P362*(1-P362)+S362/4)/Q362)/(1+S362)</f>
        <v>0.002877126669854729</v>
      </c>
      <c r="V362">
        <f>T362-U362</f>
        <v>0.008155912897085883</v>
      </c>
      <c r="W362">
        <f>T362+U362</f>
        <v>0.013910166236795338</v>
      </c>
      <c r="Y362">
        <f t="shared" si="110"/>
        <v>2500</v>
      </c>
    </row>
    <row r="363" spans="1:30" ht="12.75">
      <c r="A363" t="s">
        <v>361</v>
      </c>
      <c r="B363">
        <v>251</v>
      </c>
      <c r="C363">
        <v>4</v>
      </c>
      <c r="D363" s="4">
        <f t="shared" si="109"/>
        <v>0.01593625498007968</v>
      </c>
      <c r="E363" s="4">
        <v>2</v>
      </c>
      <c r="F363">
        <f t="shared" si="132"/>
        <v>0.01625</v>
      </c>
      <c r="G363" t="str">
        <f aca="true" t="shared" si="137" ref="G363:G372">A363</f>
        <v>     W1A-011</v>
      </c>
      <c r="H363" s="15">
        <f aca="true" t="shared" si="138" ref="H363:H426">B363*(D$2-D363)^2</f>
        <v>0.14416918770056922</v>
      </c>
      <c r="I363" s="4">
        <f>B363*(D$326-D363)^2</f>
        <v>0.0014065287322556634</v>
      </c>
      <c r="J363">
        <f aca="true" t="shared" si="139" ref="J363:J372">B363*(D$327-D363)^2</f>
        <v>0.011251541827903108</v>
      </c>
      <c r="K363">
        <f>B363*(D$361-D363)^2</f>
        <v>0.006999723227536359</v>
      </c>
      <c r="L363">
        <f>B363*(D$362-D363)^2</f>
        <v>0.019156859920318726</v>
      </c>
      <c r="R363" t="s">
        <v>551</v>
      </c>
      <c r="S363" t="s">
        <v>558</v>
      </c>
      <c r="Y363">
        <f t="shared" si="110"/>
        <v>250</v>
      </c>
      <c r="AA363" t="str">
        <f aca="true" t="shared" si="140" ref="AA363:AA372">A363</f>
        <v>     W1A-011</v>
      </c>
      <c r="AB363">
        <f aca="true" t="shared" si="141" ref="AB363:AB372">B363</f>
        <v>251</v>
      </c>
      <c r="AC363">
        <f aca="true" t="shared" si="142" ref="AC363:AC372">C363</f>
        <v>4</v>
      </c>
      <c r="AD363">
        <f aca="true" t="shared" si="143" ref="AD363:AD382">ROUND((AC363/AB363)*2,2)/2</f>
        <v>0.015</v>
      </c>
    </row>
    <row r="364" spans="1:30" ht="12.75">
      <c r="A364" t="s">
        <v>362</v>
      </c>
      <c r="B364">
        <v>202</v>
      </c>
      <c r="C364">
        <v>4</v>
      </c>
      <c r="D364" s="4">
        <f t="shared" si="109"/>
        <v>0.019801980198019802</v>
      </c>
      <c r="E364" s="4">
        <v>2</v>
      </c>
      <c r="F364">
        <f t="shared" si="132"/>
        <v>0.02</v>
      </c>
      <c r="G364" t="str">
        <f t="shared" si="137"/>
        <v>     W1A-012</v>
      </c>
      <c r="H364" s="15">
        <f t="shared" si="138"/>
        <v>0.0816139587221239</v>
      </c>
      <c r="I364" s="4">
        <f aca="true" t="shared" si="144" ref="I364:I383">B364*(D$326-D364)^2</f>
        <v>0.007847604261323415</v>
      </c>
      <c r="J364">
        <f t="shared" si="139"/>
        <v>0.0016172961205293726</v>
      </c>
      <c r="K364">
        <f aca="true" t="shared" si="145" ref="K364:K372">B364*(D$361-D364)^2</f>
        <v>0.016899275708978003</v>
      </c>
      <c r="L364">
        <f aca="true" t="shared" si="146" ref="L364:L372">B364*(D$362-D364)^2</f>
        <v>0.03207960079207921</v>
      </c>
      <c r="O364" t="s">
        <v>633</v>
      </c>
      <c r="P364">
        <f>P362</f>
        <v>0.010655408122235626</v>
      </c>
      <c r="Q364" s="11">
        <v>20</v>
      </c>
      <c r="R364" s="7">
        <f>SQRT(P364*(1-P364)/Q364)</f>
        <v>0.02295851737371582</v>
      </c>
      <c r="S364" s="7">
        <f>R364^2</f>
        <v>0.0005270935199992112</v>
      </c>
      <c r="Y364">
        <f t="shared" si="110"/>
        <v>200</v>
      </c>
      <c r="AA364" t="str">
        <f t="shared" si="140"/>
        <v>     W1A-012</v>
      </c>
      <c r="AB364">
        <f t="shared" si="141"/>
        <v>202</v>
      </c>
      <c r="AC364">
        <f t="shared" si="142"/>
        <v>4</v>
      </c>
      <c r="AD364">
        <f t="shared" si="143"/>
        <v>0.02</v>
      </c>
    </row>
    <row r="365" spans="1:30" ht="12.75">
      <c r="A365" t="s">
        <v>363</v>
      </c>
      <c r="B365">
        <v>213</v>
      </c>
      <c r="C365">
        <v>0</v>
      </c>
      <c r="D365" s="4">
        <f t="shared" si="109"/>
        <v>0</v>
      </c>
      <c r="E365" s="4">
        <v>2</v>
      </c>
      <c r="F365">
        <f t="shared" si="132"/>
        <v>0</v>
      </c>
      <c r="G365" t="str">
        <f t="shared" si="137"/>
        <v>     W1A-013</v>
      </c>
      <c r="H365" s="15">
        <f t="shared" si="138"/>
        <v>0.3391400338386497</v>
      </c>
      <c r="I365" s="4">
        <f t="shared" si="144"/>
        <v>0.03921732240803167</v>
      </c>
      <c r="J365">
        <f t="shared" si="139"/>
        <v>0.1090957596195018</v>
      </c>
      <c r="K365">
        <f t="shared" si="145"/>
        <v>0.024183534839549253</v>
      </c>
      <c r="L365">
        <f t="shared" si="146"/>
        <v>0.01104192</v>
      </c>
      <c r="O365" t="s">
        <v>632</v>
      </c>
      <c r="R365" s="7">
        <f>SQRT(S365)</f>
        <v>0.01460754750177868</v>
      </c>
      <c r="S365" s="12">
        <f>Q364/(Q364-1)*SUM(K363:K383)/Q362</f>
        <v>0.00021338044401672055</v>
      </c>
      <c r="Y365">
        <f t="shared" si="110"/>
        <v>210</v>
      </c>
      <c r="AA365" t="str">
        <f t="shared" si="140"/>
        <v>     W1A-013</v>
      </c>
      <c r="AB365">
        <f t="shared" si="141"/>
        <v>213</v>
      </c>
      <c r="AC365">
        <f t="shared" si="142"/>
        <v>0</v>
      </c>
      <c r="AD365">
        <f t="shared" si="143"/>
        <v>0</v>
      </c>
    </row>
    <row r="366" spans="1:30" ht="12.75">
      <c r="A366" t="s">
        <v>364</v>
      </c>
      <c r="B366">
        <v>227</v>
      </c>
      <c r="C366">
        <v>1</v>
      </c>
      <c r="D366" s="4">
        <f t="shared" si="109"/>
        <v>0.004405286343612335</v>
      </c>
      <c r="E366" s="4">
        <v>2</v>
      </c>
      <c r="F366">
        <f t="shared" si="132"/>
        <v>0.005</v>
      </c>
      <c r="G366" t="str">
        <f t="shared" si="137"/>
        <v>     W1A-014</v>
      </c>
      <c r="H366" s="15">
        <f t="shared" si="138"/>
        <v>0.2860312839600281</v>
      </c>
      <c r="I366" s="4">
        <f t="shared" si="144"/>
        <v>0.01906219033307169</v>
      </c>
      <c r="J366">
        <f t="shared" si="139"/>
        <v>0.0754085765270961</v>
      </c>
      <c r="K366">
        <f t="shared" si="145"/>
        <v>0.008867533050210005</v>
      </c>
      <c r="L366">
        <f t="shared" si="146"/>
        <v>0.001772966343612334</v>
      </c>
      <c r="Q366" s="9">
        <f>(Q362-Q364)*S366+Q364</f>
        <v>12257.397434000448</v>
      </c>
      <c r="R366" s="7"/>
      <c r="S366">
        <f>S364/S365</f>
        <v>2.4702053762616973</v>
      </c>
      <c r="T366" t="s">
        <v>623</v>
      </c>
      <c r="Y366">
        <f t="shared" si="110"/>
        <v>230</v>
      </c>
      <c r="AA366" t="str">
        <f t="shared" si="140"/>
        <v>     W1A-014</v>
      </c>
      <c r="AB366">
        <f t="shared" si="141"/>
        <v>227</v>
      </c>
      <c r="AC366">
        <f t="shared" si="142"/>
        <v>1</v>
      </c>
      <c r="AD366">
        <f t="shared" si="143"/>
        <v>0.005</v>
      </c>
    </row>
    <row r="367" spans="1:30" ht="12.75">
      <c r="A367" t="s">
        <v>365</v>
      </c>
      <c r="B367">
        <v>232</v>
      </c>
      <c r="C367">
        <v>2</v>
      </c>
      <c r="D367" s="4">
        <f t="shared" si="109"/>
        <v>0.008620689655172414</v>
      </c>
      <c r="E367" s="4">
        <v>2</v>
      </c>
      <c r="F367">
        <f t="shared" si="132"/>
        <v>0.00875</v>
      </c>
      <c r="G367" t="str">
        <f t="shared" si="137"/>
        <v>     W1A-015</v>
      </c>
      <c r="H367" s="15">
        <f t="shared" si="138"/>
        <v>0.2270234801197949</v>
      </c>
      <c r="I367" s="4">
        <f t="shared" si="144"/>
        <v>0.005680794920329133</v>
      </c>
      <c r="J367">
        <f t="shared" si="139"/>
        <v>0.04554252007388793</v>
      </c>
      <c r="K367">
        <f t="shared" si="145"/>
        <v>0.000960498383728272</v>
      </c>
      <c r="L367">
        <f t="shared" si="146"/>
        <v>0.0004682593103448277</v>
      </c>
      <c r="O367" t="s">
        <v>561</v>
      </c>
      <c r="P367">
        <f>P364</f>
        <v>0.010655408122235626</v>
      </c>
      <c r="Q367" s="9">
        <f>Q366</f>
        <v>12257.397434000448</v>
      </c>
      <c r="R367" s="7">
        <f>SQRT(P367*(1-P367)/Q367)</f>
        <v>0.0009273842212701684</v>
      </c>
      <c r="S367" s="7">
        <f>$R$1/Q367</f>
        <v>0.0003133979478338794</v>
      </c>
      <c r="T367">
        <f>(P367+S367/2)/(1+S367)</f>
        <v>0.010808719665590659</v>
      </c>
      <c r="U367">
        <f>$Q$1*SQRT((P367*(1-P367)+S367/4)/Q367)/(1+S367)</f>
        <v>0.0018238064313658054</v>
      </c>
      <c r="V367">
        <f>T367-U367</f>
        <v>0.008984913234224854</v>
      </c>
      <c r="W367">
        <f>T367+U367</f>
        <v>0.012632526096956464</v>
      </c>
      <c r="Y367">
        <f t="shared" si="110"/>
        <v>230</v>
      </c>
      <c r="AA367" t="str">
        <f t="shared" si="140"/>
        <v>     W1A-015</v>
      </c>
      <c r="AB367">
        <f t="shared" si="141"/>
        <v>232</v>
      </c>
      <c r="AC367">
        <f t="shared" si="142"/>
        <v>2</v>
      </c>
      <c r="AD367">
        <f t="shared" si="143"/>
        <v>0.01</v>
      </c>
    </row>
    <row r="368" spans="1:30" ht="12.75">
      <c r="A368" t="s">
        <v>366</v>
      </c>
      <c r="B368">
        <v>270</v>
      </c>
      <c r="C368">
        <v>0</v>
      </c>
      <c r="D368" s="4">
        <f t="shared" si="109"/>
        <v>0</v>
      </c>
      <c r="E368" s="4">
        <v>2</v>
      </c>
      <c r="F368">
        <f t="shared" si="132"/>
        <v>0</v>
      </c>
      <c r="G368" t="str">
        <f t="shared" si="137"/>
        <v>     W1A-016</v>
      </c>
      <c r="H368" s="15">
        <f t="shared" si="138"/>
        <v>0.4298958175419504</v>
      </c>
      <c r="I368" s="4">
        <f t="shared" si="144"/>
        <v>0.0497120988270824</v>
      </c>
      <c r="J368">
        <f t="shared" si="139"/>
        <v>0.13829039951767833</v>
      </c>
      <c r="K368">
        <f t="shared" si="145"/>
        <v>0.030655185007879334</v>
      </c>
      <c r="L368">
        <f t="shared" si="146"/>
        <v>0.0139968</v>
      </c>
      <c r="P368" t="s">
        <v>550</v>
      </c>
      <c r="Q368" t="s">
        <v>549</v>
      </c>
      <c r="R368" t="s">
        <v>551</v>
      </c>
      <c r="S368" s="22" t="s">
        <v>644</v>
      </c>
      <c r="T368" t="s">
        <v>552</v>
      </c>
      <c r="U368" t="s">
        <v>553</v>
      </c>
      <c r="V368" t="s">
        <v>554</v>
      </c>
      <c r="W368" t="s">
        <v>555</v>
      </c>
      <c r="Y368">
        <f t="shared" si="110"/>
        <v>270</v>
      </c>
      <c r="AA368" t="str">
        <f t="shared" si="140"/>
        <v>     W1A-016</v>
      </c>
      <c r="AB368">
        <f t="shared" si="141"/>
        <v>270</v>
      </c>
      <c r="AC368">
        <f t="shared" si="142"/>
        <v>0</v>
      </c>
      <c r="AD368">
        <f t="shared" si="143"/>
        <v>0</v>
      </c>
    </row>
    <row r="369" spans="1:30" ht="12.75">
      <c r="A369" t="s">
        <v>367</v>
      </c>
      <c r="B369">
        <v>306</v>
      </c>
      <c r="C369">
        <v>2</v>
      </c>
      <c r="D369" s="4">
        <f t="shared" si="109"/>
        <v>0.006535947712418301</v>
      </c>
      <c r="E369" s="4">
        <v>2</v>
      </c>
      <c r="F369">
        <f t="shared" si="132"/>
        <v>0.00625</v>
      </c>
      <c r="G369" t="str">
        <f t="shared" si="137"/>
        <v>     W1A-017</v>
      </c>
      <c r="H369" s="15">
        <f t="shared" si="138"/>
        <v>0.3406772943754139</v>
      </c>
      <c r="I369" s="4">
        <f t="shared" si="144"/>
        <v>0.015136108491132378</v>
      </c>
      <c r="J369">
        <f t="shared" si="139"/>
        <v>0.07927484938952116</v>
      </c>
      <c r="K369">
        <f t="shared" si="145"/>
        <v>0.005192805944824011</v>
      </c>
      <c r="L369">
        <f t="shared" si="146"/>
        <v>0.00013493542483660116</v>
      </c>
      <c r="N369" s="2" t="s">
        <v>606</v>
      </c>
      <c r="O369" t="s">
        <v>556</v>
      </c>
      <c r="P369" s="10">
        <f>D362</f>
        <v>0.0072</v>
      </c>
      <c r="Q369" s="13">
        <f>B362</f>
        <v>2500</v>
      </c>
      <c r="R369" s="7">
        <f>SQRT(P369*(1-P369)/Q369)</f>
        <v>0.0016909358355656195</v>
      </c>
      <c r="S369" s="7">
        <f>$R$1/Q369</f>
        <v>0.0015365772806399999</v>
      </c>
      <c r="T369">
        <f>(P369+S369/2)/(1+S369)</f>
        <v>0.007956063533850557</v>
      </c>
      <c r="U369">
        <f>$Q$1*SQRT((P369*(1-P369)+S369/4)/Q369)/(1+S369)</f>
        <v>0.0033968339539672695</v>
      </c>
      <c r="V369">
        <f>T369-U369</f>
        <v>0.004559229579883287</v>
      </c>
      <c r="W369">
        <f>T369+U369</f>
        <v>0.011352897487817827</v>
      </c>
      <c r="Y369">
        <f t="shared" si="110"/>
        <v>310</v>
      </c>
      <c r="AA369" t="str">
        <f t="shared" si="140"/>
        <v>     W1A-017</v>
      </c>
      <c r="AB369">
        <f t="shared" si="141"/>
        <v>306</v>
      </c>
      <c r="AC369">
        <f t="shared" si="142"/>
        <v>2</v>
      </c>
      <c r="AD369">
        <f t="shared" si="143"/>
        <v>0.005</v>
      </c>
    </row>
    <row r="370" spans="1:30" ht="12.75">
      <c r="A370" t="s">
        <v>368</v>
      </c>
      <c r="B370">
        <v>365</v>
      </c>
      <c r="C370">
        <v>4</v>
      </c>
      <c r="D370" s="4">
        <f t="shared" si="109"/>
        <v>0.010958904109589041</v>
      </c>
      <c r="E370" s="4">
        <v>2</v>
      </c>
      <c r="F370">
        <f t="shared" si="132"/>
        <v>0.01125</v>
      </c>
      <c r="G370" t="str">
        <f t="shared" si="137"/>
        <v>     W1A-018</v>
      </c>
      <c r="H370" s="15">
        <f t="shared" si="138"/>
        <v>0.30577135162520797</v>
      </c>
      <c r="I370" s="4">
        <f t="shared" si="144"/>
        <v>0.002486678088394561</v>
      </c>
      <c r="J370">
        <f t="shared" si="139"/>
        <v>0.04973141814229363</v>
      </c>
      <c r="K370">
        <f t="shared" si="145"/>
        <v>3.362008223396288E-05</v>
      </c>
      <c r="L370">
        <f t="shared" si="146"/>
        <v>0.005157216438356165</v>
      </c>
      <c r="R370" t="s">
        <v>551</v>
      </c>
      <c r="S370" t="s">
        <v>558</v>
      </c>
      <c r="Y370">
        <f t="shared" si="110"/>
        <v>370</v>
      </c>
      <c r="AA370" t="str">
        <f t="shared" si="140"/>
        <v>     W1A-018</v>
      </c>
      <c r="AB370">
        <f t="shared" si="141"/>
        <v>365</v>
      </c>
      <c r="AC370">
        <f t="shared" si="142"/>
        <v>4</v>
      </c>
      <c r="AD370">
        <f t="shared" si="143"/>
        <v>0.01</v>
      </c>
    </row>
    <row r="371" spans="1:30" ht="12.75">
      <c r="A371" t="s">
        <v>369</v>
      </c>
      <c r="B371">
        <v>214</v>
      </c>
      <c r="C371">
        <v>1</v>
      </c>
      <c r="D371" s="4">
        <f t="shared" si="109"/>
        <v>0.004672897196261682</v>
      </c>
      <c r="E371" s="4">
        <v>2</v>
      </c>
      <c r="F371">
        <f t="shared" si="132"/>
        <v>0.005</v>
      </c>
      <c r="G371" t="str">
        <f t="shared" si="137"/>
        <v>     W1A-019</v>
      </c>
      <c r="H371" s="15">
        <f t="shared" si="138"/>
        <v>0.26560020730139833</v>
      </c>
      <c r="I371" s="4">
        <f t="shared" si="144"/>
        <v>0.0169362556866393</v>
      </c>
      <c r="J371">
        <f t="shared" si="139"/>
        <v>0.06901776073630167</v>
      </c>
      <c r="K371">
        <f t="shared" si="145"/>
        <v>0.007659153513591091</v>
      </c>
      <c r="L371">
        <f t="shared" si="146"/>
        <v>0.0013666571962616825</v>
      </c>
      <c r="O371" t="s">
        <v>633</v>
      </c>
      <c r="P371">
        <f>P369</f>
        <v>0.0072</v>
      </c>
      <c r="Q371" s="11">
        <v>10</v>
      </c>
      <c r="R371" s="7">
        <f>SQRT(P371*(1-P371)/Q371)</f>
        <v>0.026736043087936555</v>
      </c>
      <c r="S371" s="7">
        <f>R371^2</f>
        <v>0.0007148160000000001</v>
      </c>
      <c r="Y371">
        <f t="shared" si="110"/>
        <v>210</v>
      </c>
      <c r="AA371" t="str">
        <f t="shared" si="140"/>
        <v>     W1A-019</v>
      </c>
      <c r="AB371">
        <f t="shared" si="141"/>
        <v>214</v>
      </c>
      <c r="AC371">
        <f t="shared" si="142"/>
        <v>1</v>
      </c>
      <c r="AD371">
        <f t="shared" si="143"/>
        <v>0.005</v>
      </c>
    </row>
    <row r="372" spans="1:30" ht="12.75">
      <c r="A372" t="s">
        <v>370</v>
      </c>
      <c r="B372">
        <v>220</v>
      </c>
      <c r="C372">
        <v>0</v>
      </c>
      <c r="D372" s="4">
        <f t="shared" si="109"/>
        <v>0</v>
      </c>
      <c r="E372" s="4">
        <v>2</v>
      </c>
      <c r="F372">
        <f t="shared" si="132"/>
        <v>0</v>
      </c>
      <c r="G372" t="str">
        <f t="shared" si="137"/>
        <v>     W1A-020</v>
      </c>
      <c r="H372" s="15">
        <f t="shared" si="138"/>
        <v>0.3502854809601077</v>
      </c>
      <c r="I372" s="4">
        <f t="shared" si="144"/>
        <v>0.04050615459984492</v>
      </c>
      <c r="J372">
        <f t="shared" si="139"/>
        <v>0.11268106627366382</v>
      </c>
      <c r="K372">
        <f t="shared" si="145"/>
        <v>0.024978298895309087</v>
      </c>
      <c r="L372">
        <f t="shared" si="146"/>
        <v>0.0114048</v>
      </c>
      <c r="O372" t="s">
        <v>632</v>
      </c>
      <c r="R372" s="7">
        <f>SQRT(S372)</f>
        <v>0.006551675457496334</v>
      </c>
      <c r="S372" s="12">
        <f>Q371/(Q371-1)*SUM(L363:L372)/Q369</f>
        <v>4.29244513003598E-05</v>
      </c>
      <c r="Y372">
        <f t="shared" si="110"/>
        <v>220</v>
      </c>
      <c r="AA372" t="str">
        <f t="shared" si="140"/>
        <v>     W1A-020</v>
      </c>
      <c r="AB372">
        <f t="shared" si="141"/>
        <v>220</v>
      </c>
      <c r="AC372">
        <f t="shared" si="142"/>
        <v>0</v>
      </c>
      <c r="AD372">
        <f t="shared" si="143"/>
        <v>0</v>
      </c>
    </row>
    <row r="373" spans="1:30" ht="12.75">
      <c r="A373" t="s">
        <v>371</v>
      </c>
      <c r="B373" s="1">
        <v>2474</v>
      </c>
      <c r="C373">
        <v>35</v>
      </c>
      <c r="D373" s="3">
        <f t="shared" si="109"/>
        <v>0.014147130153597413</v>
      </c>
      <c r="E373" s="3">
        <v>2</v>
      </c>
      <c r="I373" s="4"/>
      <c r="L373" t="str">
        <f>$A373</f>
        <v>    untimed student essays</v>
      </c>
      <c r="Q373" s="9">
        <f>(Q369-Q371)*S373+Q371</f>
        <v>41475.68648124061</v>
      </c>
      <c r="R373" s="7"/>
      <c r="S373">
        <f>S371/S372</f>
        <v>16.652886137044423</v>
      </c>
      <c r="T373" t="s">
        <v>623</v>
      </c>
      <c r="Y373">
        <f t="shared" si="110"/>
        <v>2470</v>
      </c>
      <c r="AA373" t="str">
        <f aca="true" t="shared" si="147" ref="AA373:AA382">A374</f>
        <v>     W1A-001</v>
      </c>
      <c r="AB373">
        <f aca="true" t="shared" si="148" ref="AB373:AB382">B374</f>
        <v>234</v>
      </c>
      <c r="AC373">
        <f aca="true" t="shared" si="149" ref="AC373:AC382">C374</f>
        <v>0</v>
      </c>
      <c r="AD373">
        <f t="shared" si="143"/>
        <v>0</v>
      </c>
    </row>
    <row r="374" spans="1:30" ht="12.75">
      <c r="A374" t="s">
        <v>372</v>
      </c>
      <c r="B374">
        <v>234</v>
      </c>
      <c r="C374">
        <v>0</v>
      </c>
      <c r="D374" s="4">
        <f t="shared" si="109"/>
        <v>0</v>
      </c>
      <c r="E374" s="4">
        <v>2</v>
      </c>
      <c r="F374">
        <f t="shared" si="132"/>
        <v>0</v>
      </c>
      <c r="G374" t="str">
        <f aca="true" t="shared" si="150" ref="G374:G383">A374</f>
        <v>     W1A-001</v>
      </c>
      <c r="H374" s="15">
        <f t="shared" si="138"/>
        <v>0.37257637520302367</v>
      </c>
      <c r="I374" s="4">
        <f t="shared" si="144"/>
        <v>0.04308381898347141</v>
      </c>
      <c r="J374">
        <f aca="true" t="shared" si="151" ref="J374:J383">B374*(D$327-D374)^2</f>
        <v>0.11985167958198789</v>
      </c>
      <c r="K374">
        <f aca="true" t="shared" si="152" ref="K374:K383">B374*(D$361-D374)^2</f>
        <v>0.02656782700682876</v>
      </c>
      <c r="L374">
        <f>B374*(D$373-D374)^2</f>
        <v>0.04683306223038109</v>
      </c>
      <c r="O374" t="s">
        <v>561</v>
      </c>
      <c r="P374">
        <f>P371</f>
        <v>0.0072</v>
      </c>
      <c r="Q374" s="9">
        <f>Q373</f>
        <v>41475.68648124061</v>
      </c>
      <c r="R374" s="7">
        <f>SQRT(P374*(1-P374)/Q374)</f>
        <v>0.00041514550599472774</v>
      </c>
      <c r="S374" s="7">
        <f>$R$1/Q374</f>
        <v>9.261915901831977E-05</v>
      </c>
      <c r="T374">
        <f>(P374+S374/2)/(1+S374)</f>
        <v>0.0072456384945652425</v>
      </c>
      <c r="U374">
        <f>$Q$1*SQRT((P374*(1-P374)+S374/4)/Q374)/(1+S374)</f>
        <v>0.0008149098885587586</v>
      </c>
      <c r="V374">
        <f>T374-U374</f>
        <v>0.006430728606006484</v>
      </c>
      <c r="W374">
        <f>T374+U374</f>
        <v>0.008060548383124002</v>
      </c>
      <c r="Y374">
        <f t="shared" si="110"/>
        <v>230</v>
      </c>
      <c r="AA374" t="str">
        <f t="shared" si="147"/>
        <v>     W1A-002</v>
      </c>
      <c r="AB374">
        <f t="shared" si="148"/>
        <v>261</v>
      </c>
      <c r="AC374">
        <f t="shared" si="149"/>
        <v>16</v>
      </c>
      <c r="AD374">
        <f t="shared" si="143"/>
        <v>0.06</v>
      </c>
    </row>
    <row r="375" spans="1:30" ht="12.75">
      <c r="A375" t="s">
        <v>373</v>
      </c>
      <c r="B375">
        <v>261</v>
      </c>
      <c r="C375">
        <v>16</v>
      </c>
      <c r="D375" s="4">
        <f t="shared" si="109"/>
        <v>0.06130268199233716</v>
      </c>
      <c r="E375" s="4">
        <v>2</v>
      </c>
      <c r="F375">
        <f t="shared" si="132"/>
        <v>0.06125</v>
      </c>
      <c r="G375" t="str">
        <f t="shared" si="150"/>
        <v>     W1A-002</v>
      </c>
      <c r="H375" s="15">
        <f t="shared" si="138"/>
        <v>0.11952998139221466</v>
      </c>
      <c r="I375" s="4">
        <f t="shared" si="144"/>
        <v>0.5946886159083934</v>
      </c>
      <c r="J375">
        <f t="shared" si="151"/>
        <v>0.3903143075016765</v>
      </c>
      <c r="K375">
        <f t="shared" si="152"/>
        <v>0.6695031974734713</v>
      </c>
      <c r="L375">
        <f aca="true" t="shared" si="153" ref="L375:L383">B375*(D$373-D375)^2</f>
        <v>0.5803716240653948</v>
      </c>
      <c r="P375" t="s">
        <v>550</v>
      </c>
      <c r="Q375" t="s">
        <v>549</v>
      </c>
      <c r="R375" t="s">
        <v>551</v>
      </c>
      <c r="S375" s="22" t="s">
        <v>644</v>
      </c>
      <c r="T375" t="s">
        <v>552</v>
      </c>
      <c r="U375" t="s">
        <v>553</v>
      </c>
      <c r="V375" t="s">
        <v>554</v>
      </c>
      <c r="W375" t="s">
        <v>555</v>
      </c>
      <c r="Y375">
        <f t="shared" si="110"/>
        <v>260</v>
      </c>
      <c r="AA375" t="str">
        <f t="shared" si="147"/>
        <v>     W1A-003</v>
      </c>
      <c r="AB375">
        <f t="shared" si="148"/>
        <v>242</v>
      </c>
      <c r="AC375">
        <f t="shared" si="149"/>
        <v>6</v>
      </c>
      <c r="AD375">
        <f t="shared" si="143"/>
        <v>0.025</v>
      </c>
    </row>
    <row r="376" spans="1:30" ht="12.75">
      <c r="A376" t="s">
        <v>374</v>
      </c>
      <c r="B376">
        <v>242</v>
      </c>
      <c r="C376">
        <v>6</v>
      </c>
      <c r="D376" s="4">
        <f t="shared" si="109"/>
        <v>0.024793388429752067</v>
      </c>
      <c r="E376" s="4">
        <v>2</v>
      </c>
      <c r="F376">
        <f t="shared" si="132"/>
        <v>0.025</v>
      </c>
      <c r="G376" t="str">
        <f t="shared" si="150"/>
        <v>     W1A-003</v>
      </c>
      <c r="H376" s="15">
        <f t="shared" si="138"/>
        <v>0.05524477684373139</v>
      </c>
      <c r="I376" s="4">
        <f t="shared" si="144"/>
        <v>0.030488603825148983</v>
      </c>
      <c r="J376">
        <f t="shared" si="151"/>
        <v>0.0011310070134899453</v>
      </c>
      <c r="K376">
        <f t="shared" si="152"/>
        <v>0.04837156189652488</v>
      </c>
      <c r="L376">
        <f t="shared" si="153"/>
        <v>0.027428961298387133</v>
      </c>
      <c r="N376" s="2" t="s">
        <v>607</v>
      </c>
      <c r="O376" t="s">
        <v>556</v>
      </c>
      <c r="P376" s="10">
        <f>D373</f>
        <v>0.014147130153597413</v>
      </c>
      <c r="Q376" s="13">
        <f>B373</f>
        <v>2474</v>
      </c>
      <c r="R376" s="7">
        <f>SQRT(P376*(1-P376)/Q376)</f>
        <v>0.002374326170165782</v>
      </c>
      <c r="S376" s="7">
        <f>$R$1/Q376</f>
        <v>0.0015527256271624897</v>
      </c>
      <c r="T376">
        <f>(P376+S376/2)/(1+S376)</f>
        <v>0.014900356801319384</v>
      </c>
      <c r="U376">
        <f>$Q$1*SQRT((P376*(1-P376)+S376/4)/Q376)/(1+S376)</f>
        <v>0.004710586370331132</v>
      </c>
      <c r="V376">
        <f>T376-U376</f>
        <v>0.010189770430988253</v>
      </c>
      <c r="W376">
        <f>T376+U376</f>
        <v>0.019610943171650515</v>
      </c>
      <c r="Y376">
        <f t="shared" si="110"/>
        <v>240</v>
      </c>
      <c r="AA376" t="str">
        <f t="shared" si="147"/>
        <v>     W1A-004</v>
      </c>
      <c r="AB376">
        <f t="shared" si="148"/>
        <v>221</v>
      </c>
      <c r="AC376">
        <f t="shared" si="149"/>
        <v>0</v>
      </c>
      <c r="AD376">
        <f t="shared" si="143"/>
        <v>0</v>
      </c>
    </row>
    <row r="377" spans="1:30" ht="12.75">
      <c r="A377" t="s">
        <v>375</v>
      </c>
      <c r="B377">
        <v>221</v>
      </c>
      <c r="C377">
        <v>0</v>
      </c>
      <c r="D377" s="4">
        <f t="shared" si="109"/>
        <v>0</v>
      </c>
      <c r="E377" s="4">
        <v>2</v>
      </c>
      <c r="F377">
        <f t="shared" si="132"/>
        <v>0</v>
      </c>
      <c r="G377" t="str">
        <f t="shared" si="150"/>
        <v>     W1A-004</v>
      </c>
      <c r="H377" s="15">
        <f t="shared" si="138"/>
        <v>0.35187768769174455</v>
      </c>
      <c r="I377" s="4">
        <f t="shared" si="144"/>
        <v>0.040690273484389666</v>
      </c>
      <c r="J377">
        <f t="shared" si="151"/>
        <v>0.11319325293854411</v>
      </c>
      <c r="K377">
        <f t="shared" si="152"/>
        <v>0.02509183661756049</v>
      </c>
      <c r="L377">
        <f t="shared" si="153"/>
        <v>0.04423122543980436</v>
      </c>
      <c r="R377" t="s">
        <v>551</v>
      </c>
      <c r="S377" t="s">
        <v>558</v>
      </c>
      <c r="Y377">
        <f t="shared" si="110"/>
        <v>220</v>
      </c>
      <c r="AA377" t="str">
        <f t="shared" si="147"/>
        <v>     W1A-005</v>
      </c>
      <c r="AB377">
        <f t="shared" si="148"/>
        <v>258</v>
      </c>
      <c r="AC377">
        <f t="shared" si="149"/>
        <v>0</v>
      </c>
      <c r="AD377">
        <f t="shared" si="143"/>
        <v>0</v>
      </c>
    </row>
    <row r="378" spans="1:30" ht="12.75">
      <c r="A378" t="s">
        <v>376</v>
      </c>
      <c r="B378">
        <v>258</v>
      </c>
      <c r="C378">
        <v>0</v>
      </c>
      <c r="D378" s="4">
        <f t="shared" si="109"/>
        <v>0</v>
      </c>
      <c r="E378" s="4">
        <v>2</v>
      </c>
      <c r="F378">
        <f t="shared" si="132"/>
        <v>0</v>
      </c>
      <c r="G378" t="str">
        <f t="shared" si="150"/>
        <v>     W1A-005</v>
      </c>
      <c r="H378" s="15">
        <f t="shared" si="138"/>
        <v>0.4107893367623081</v>
      </c>
      <c r="I378" s="4">
        <f t="shared" si="144"/>
        <v>0.04750267221254541</v>
      </c>
      <c r="J378">
        <f t="shared" si="151"/>
        <v>0.13214415953911485</v>
      </c>
      <c r="K378">
        <f t="shared" si="152"/>
        <v>0.029292732340862476</v>
      </c>
      <c r="L378">
        <f t="shared" si="153"/>
        <v>0.05163645322836889</v>
      </c>
      <c r="O378" t="s">
        <v>633</v>
      </c>
      <c r="P378">
        <f>P376</f>
        <v>0.014147130153597413</v>
      </c>
      <c r="Q378" s="11">
        <v>10</v>
      </c>
      <c r="R378" s="7">
        <f>SQRT(P378*(1-P378)/Q378)</f>
        <v>0.03734566756936417</v>
      </c>
      <c r="S378" s="7">
        <f>R378^2</f>
        <v>0.001394698886201459</v>
      </c>
      <c r="Y378">
        <f t="shared" si="110"/>
        <v>260</v>
      </c>
      <c r="AA378" t="str">
        <f t="shared" si="147"/>
        <v>     W1A-006</v>
      </c>
      <c r="AB378">
        <f t="shared" si="148"/>
        <v>213</v>
      </c>
      <c r="AC378">
        <f t="shared" si="149"/>
        <v>1</v>
      </c>
      <c r="AD378">
        <f t="shared" si="143"/>
        <v>0.005</v>
      </c>
    </row>
    <row r="379" spans="1:30" ht="12.75">
      <c r="A379" t="s">
        <v>377</v>
      </c>
      <c r="B379">
        <v>213</v>
      </c>
      <c r="C379">
        <v>1</v>
      </c>
      <c r="D379" s="4">
        <f t="shared" si="109"/>
        <v>0.004694835680751174</v>
      </c>
      <c r="E379" s="4">
        <v>2</v>
      </c>
      <c r="F379">
        <f t="shared" si="132"/>
        <v>0.005</v>
      </c>
      <c r="G379" t="str">
        <f t="shared" si="150"/>
        <v>     W1A-006</v>
      </c>
      <c r="H379" s="15">
        <f t="shared" si="138"/>
        <v>0.26402993905425104</v>
      </c>
      <c r="I379" s="4">
        <f t="shared" si="144"/>
        <v>0.01677407528658404</v>
      </c>
      <c r="J379">
        <f t="shared" si="151"/>
        <v>0.06852751255591087</v>
      </c>
      <c r="K379">
        <f t="shared" si="152"/>
        <v>0.007567554275829176</v>
      </c>
      <c r="L379">
        <f t="shared" si="153"/>
        <v>0.01903067048069811</v>
      </c>
      <c r="O379" t="s">
        <v>632</v>
      </c>
      <c r="R379" s="7">
        <f>SQRT(S379)</f>
        <v>0.01955782734208136</v>
      </c>
      <c r="S379" s="12">
        <f>Q378/(Q378-1)*SUM(L374:L383)/Q376</f>
        <v>0.00038250861034266523</v>
      </c>
      <c r="Y379">
        <f t="shared" si="110"/>
        <v>210</v>
      </c>
      <c r="AA379" t="str">
        <f t="shared" si="147"/>
        <v>     W1A-007</v>
      </c>
      <c r="AB379">
        <f t="shared" si="148"/>
        <v>261</v>
      </c>
      <c r="AC379">
        <f t="shared" si="149"/>
        <v>1</v>
      </c>
      <c r="AD379">
        <f t="shared" si="143"/>
        <v>0.005</v>
      </c>
    </row>
    <row r="380" spans="1:30" ht="12.75">
      <c r="A380" t="s">
        <v>378</v>
      </c>
      <c r="B380">
        <v>261</v>
      </c>
      <c r="C380">
        <v>1</v>
      </c>
      <c r="D380" s="4">
        <f t="shared" si="109"/>
        <v>0.0038314176245210726</v>
      </c>
      <c r="E380" s="4">
        <v>2</v>
      </c>
      <c r="F380">
        <f t="shared" si="132"/>
        <v>0.00375</v>
      </c>
      <c r="G380" t="str">
        <f t="shared" si="150"/>
        <v>     W1A-007</v>
      </c>
      <c r="H380" s="15">
        <f t="shared" si="138"/>
        <v>0.3395924441165899</v>
      </c>
      <c r="I380" s="4">
        <f t="shared" si="144"/>
        <v>0.024748363688501925</v>
      </c>
      <c r="J380">
        <f t="shared" si="151"/>
        <v>0.09224905441393469</v>
      </c>
      <c r="K380">
        <f t="shared" si="152"/>
        <v>0.012153946887666515</v>
      </c>
      <c r="L380">
        <f t="shared" si="153"/>
        <v>0.027774034420443617</v>
      </c>
      <c r="Q380" s="9">
        <f>(Q376-Q378)*S380+Q378</f>
        <v>8994.2109763799</v>
      </c>
      <c r="R380" s="7"/>
      <c r="S380">
        <f>S378/S379</f>
        <v>3.6461895196346994</v>
      </c>
      <c r="T380" t="s">
        <v>623</v>
      </c>
      <c r="Y380">
        <f t="shared" si="110"/>
        <v>260</v>
      </c>
      <c r="AA380" t="str">
        <f t="shared" si="147"/>
        <v>     W1A-008</v>
      </c>
      <c r="AB380">
        <f t="shared" si="148"/>
        <v>233</v>
      </c>
      <c r="AC380">
        <f t="shared" si="149"/>
        <v>5</v>
      </c>
      <c r="AD380">
        <f t="shared" si="143"/>
        <v>0.02</v>
      </c>
    </row>
    <row r="381" spans="1:30" ht="12.75">
      <c r="A381" t="s">
        <v>379</v>
      </c>
      <c r="B381">
        <v>233</v>
      </c>
      <c r="C381">
        <v>5</v>
      </c>
      <c r="D381" s="4">
        <f t="shared" si="109"/>
        <v>0.02145922746781116</v>
      </c>
      <c r="E381" s="4">
        <v>2</v>
      </c>
      <c r="F381">
        <f t="shared" si="132"/>
        <v>0.02125</v>
      </c>
      <c r="G381" t="str">
        <f t="shared" si="150"/>
        <v>     W1A-008</v>
      </c>
      <c r="H381" s="15">
        <f t="shared" si="138"/>
        <v>0.07925565348469303</v>
      </c>
      <c r="I381" s="4">
        <f t="shared" si="144"/>
        <v>0.014505423426988434</v>
      </c>
      <c r="J381">
        <f t="shared" si="151"/>
        <v>0.00032021653445284224</v>
      </c>
      <c r="K381">
        <f t="shared" si="152"/>
        <v>0.027196345401276887</v>
      </c>
      <c r="L381">
        <f t="shared" si="153"/>
        <v>0.012457756741879926</v>
      </c>
      <c r="O381" t="s">
        <v>561</v>
      </c>
      <c r="P381">
        <f>P378</f>
        <v>0.014147130153597413</v>
      </c>
      <c r="Q381" s="9">
        <f>Q380</f>
        <v>8994.2109763799</v>
      </c>
      <c r="R381" s="7">
        <f>SQRT(P381*(1-P381)/Q381)</f>
        <v>0.0012452561399122826</v>
      </c>
      <c r="S381" s="7">
        <f>$R$1/Q381</f>
        <v>0.00042710174485434974</v>
      </c>
      <c r="T381">
        <f>(P381+S381/2)/(1+S381)</f>
        <v>0.014354550172599274</v>
      </c>
      <c r="U381">
        <f>$Q$1*SQRT((P381*(1-P381)+S381/4)/Q381)/(1+S381)</f>
        <v>0.0024489310476878473</v>
      </c>
      <c r="V381">
        <f>T381-U381</f>
        <v>0.011905619124911428</v>
      </c>
      <c r="W381">
        <f>T381+U381</f>
        <v>0.01680348122028712</v>
      </c>
      <c r="Y381">
        <f t="shared" si="110"/>
        <v>230</v>
      </c>
      <c r="AA381" t="str">
        <f t="shared" si="147"/>
        <v>     W1A-009</v>
      </c>
      <c r="AB381">
        <f t="shared" si="148"/>
        <v>255</v>
      </c>
      <c r="AC381">
        <f t="shared" si="149"/>
        <v>5</v>
      </c>
      <c r="AD381">
        <f t="shared" si="143"/>
        <v>0.02</v>
      </c>
    </row>
    <row r="382" spans="1:30" ht="12.75">
      <c r="A382" t="s">
        <v>380</v>
      </c>
      <c r="B382">
        <v>255</v>
      </c>
      <c r="C382">
        <v>5</v>
      </c>
      <c r="D382" s="4">
        <f t="shared" si="109"/>
        <v>0.0196078431372549</v>
      </c>
      <c r="E382" s="4">
        <v>2</v>
      </c>
      <c r="F382">
        <f t="shared" si="132"/>
        <v>0.02</v>
      </c>
      <c r="G382" t="str">
        <f t="shared" si="150"/>
        <v>     W1A-009</v>
      </c>
      <c r="H382" s="15">
        <f t="shared" si="138"/>
        <v>0.10502727992792252</v>
      </c>
      <c r="I382" s="4">
        <f t="shared" si="144"/>
        <v>0.009299117234191641</v>
      </c>
      <c r="J382">
        <f t="shared" si="151"/>
        <v>0.002331401509037942</v>
      </c>
      <c r="K382">
        <f t="shared" si="152"/>
        <v>0.02043725363802651</v>
      </c>
      <c r="L382">
        <f t="shared" si="153"/>
        <v>0.007603943503920794</v>
      </c>
      <c r="Y382">
        <f t="shared" si="110"/>
        <v>260</v>
      </c>
      <c r="AA382" t="str">
        <f t="shared" si="147"/>
        <v>     W1A-010</v>
      </c>
      <c r="AB382">
        <f t="shared" si="148"/>
        <v>296</v>
      </c>
      <c r="AC382">
        <f t="shared" si="149"/>
        <v>1</v>
      </c>
      <c r="AD382">
        <f t="shared" si="143"/>
        <v>0.005</v>
      </c>
    </row>
    <row r="383" spans="1:25" ht="12.75">
      <c r="A383" t="s">
        <v>381</v>
      </c>
      <c r="B383">
        <v>296</v>
      </c>
      <c r="C383">
        <v>1</v>
      </c>
      <c r="D383" s="4">
        <f t="shared" si="109"/>
        <v>0.0033783783783783786</v>
      </c>
      <c r="E383" s="4">
        <v>2</v>
      </c>
      <c r="F383">
        <f t="shared" si="132"/>
        <v>0.00375</v>
      </c>
      <c r="G383" t="str">
        <f t="shared" si="150"/>
        <v>     W1A-010</v>
      </c>
      <c r="H383" s="15">
        <f t="shared" si="138"/>
        <v>0.394866640477737</v>
      </c>
      <c r="I383" s="4">
        <f t="shared" si="144"/>
        <v>0.030739485401425463</v>
      </c>
      <c r="J383">
        <f t="shared" si="151"/>
        <v>0.10972254843860216</v>
      </c>
      <c r="K383">
        <f t="shared" si="152"/>
        <v>0.01567472792032299</v>
      </c>
      <c r="L383">
        <f t="shared" si="153"/>
        <v>0.034325940379699806</v>
      </c>
      <c r="Y383">
        <f t="shared" si="110"/>
        <v>300</v>
      </c>
    </row>
    <row r="384" spans="1:25" ht="12.75">
      <c r="A384" t="s">
        <v>382</v>
      </c>
      <c r="B384" s="1">
        <v>40750</v>
      </c>
      <c r="C384">
        <v>426</v>
      </c>
      <c r="D384" s="3">
        <f t="shared" si="109"/>
        <v>0.01045398773006135</v>
      </c>
      <c r="E384" s="3">
        <v>2</v>
      </c>
      <c r="H384" s="15"/>
      <c r="P384" t="s">
        <v>550</v>
      </c>
      <c r="Q384" t="s">
        <v>549</v>
      </c>
      <c r="R384" t="s">
        <v>551</v>
      </c>
      <c r="S384" s="22" t="s">
        <v>644</v>
      </c>
      <c r="T384" t="s">
        <v>552</v>
      </c>
      <c r="U384" t="s">
        <v>553</v>
      </c>
      <c r="V384" t="s">
        <v>554</v>
      </c>
      <c r="W384" t="s">
        <v>555</v>
      </c>
      <c r="Y384">
        <f t="shared" si="110"/>
        <v>40750</v>
      </c>
    </row>
    <row r="385" spans="1:25" ht="12.75">
      <c r="A385" t="s">
        <v>383</v>
      </c>
      <c r="B385" s="1">
        <v>9249</v>
      </c>
      <c r="C385">
        <v>59</v>
      </c>
      <c r="D385" s="3">
        <f t="shared" si="109"/>
        <v>0.0063790680073521466</v>
      </c>
      <c r="E385" s="3">
        <v>2</v>
      </c>
      <c r="H385" s="15"/>
      <c r="K385" t="str">
        <f>$A385</f>
        <v>   academic writing</v>
      </c>
      <c r="N385" s="2" t="s">
        <v>573</v>
      </c>
      <c r="O385" t="s">
        <v>556</v>
      </c>
      <c r="P385" s="10">
        <f>D384</f>
        <v>0.01045398773006135</v>
      </c>
      <c r="Q385" s="13">
        <f>B384</f>
        <v>40750</v>
      </c>
      <c r="R385" s="7">
        <f>SQRT(P385*(1-P385)/Q385)</f>
        <v>0.0005038429463791046</v>
      </c>
      <c r="S385" s="7">
        <f>$R$1/Q385</f>
        <v>9.426854482453987E-05</v>
      </c>
      <c r="T385">
        <f>(P385+S385/2)/(1+S385)</f>
        <v>0.01050013217029346</v>
      </c>
      <c r="U385">
        <f>$Q$1*SQRT((P385*(1-P385)+S385/4)/Q385)/(1+S385)</f>
        <v>0.0009885430598694143</v>
      </c>
      <c r="V385">
        <f>T385-U385</f>
        <v>0.009511589110424046</v>
      </c>
      <c r="W385">
        <f>T385+U385</f>
        <v>0.011488675230162875</v>
      </c>
      <c r="Y385">
        <f t="shared" si="110"/>
        <v>9250</v>
      </c>
    </row>
    <row r="386" spans="1:25" ht="12.75">
      <c r="A386" t="s">
        <v>384</v>
      </c>
      <c r="B386" s="1">
        <v>2347</v>
      </c>
      <c r="C386">
        <v>11</v>
      </c>
      <c r="D386" s="3">
        <f t="shared" si="109"/>
        <v>0.004686834256497656</v>
      </c>
      <c r="E386" s="3">
        <v>2</v>
      </c>
      <c r="H386" s="15"/>
      <c r="L386" t="str">
        <f>$A386</f>
        <v>    humanities</v>
      </c>
      <c r="O386" t="s">
        <v>633</v>
      </c>
      <c r="P386">
        <f>P385</f>
        <v>0.01045398773006135</v>
      </c>
      <c r="Q386" s="11">
        <v>150</v>
      </c>
      <c r="R386" s="7">
        <f>SQRT(P386*(1-P386)/Q386)</f>
        <v>0.00830449752467544</v>
      </c>
      <c r="S386" s="7">
        <f>R386^2</f>
        <v>6.896467913734051E-05</v>
      </c>
      <c r="Y386">
        <f t="shared" si="110"/>
        <v>2350</v>
      </c>
    </row>
    <row r="387" spans="1:25" ht="12.75">
      <c r="A387" t="s">
        <v>385</v>
      </c>
      <c r="B387">
        <v>225</v>
      </c>
      <c r="C387">
        <v>0</v>
      </c>
      <c r="D387" s="4">
        <f aca="true" t="shared" si="154" ref="D387:D450">C387/B387</f>
        <v>0</v>
      </c>
      <c r="E387" s="4">
        <v>2</v>
      </c>
      <c r="F387">
        <f t="shared" si="132"/>
        <v>0</v>
      </c>
      <c r="G387" t="str">
        <f aca="true" t="shared" si="155" ref="G387:G396">A387</f>
        <v>     W2A-001</v>
      </c>
      <c r="H387" s="15">
        <f t="shared" si="138"/>
        <v>0.358246514618292</v>
      </c>
      <c r="I387" s="4">
        <f aca="true" t="shared" si="156" ref="I387:I429">B387*(D$326-D387)^2</f>
        <v>0.04142674902256867</v>
      </c>
      <c r="J387">
        <f>B387*(D$384-D387)^2</f>
        <v>0.02458931837856148</v>
      </c>
      <c r="K387">
        <f>B387*(D$385-D387)^2</f>
        <v>0.00915581444454533</v>
      </c>
      <c r="L387">
        <f>B387*(D$386-D387)^2</f>
        <v>0.004942443453272986</v>
      </c>
      <c r="O387" t="s">
        <v>632</v>
      </c>
      <c r="R387" s="7">
        <f>SQRT(S387)</f>
        <v>0.015512314248152564</v>
      </c>
      <c r="S387" s="12">
        <f>Q386/(Q386-1)*SUM(J387:J553)/Q385</f>
        <v>0.00024063189333343706</v>
      </c>
      <c r="Y387">
        <f t="shared" si="110"/>
        <v>230</v>
      </c>
    </row>
    <row r="388" spans="1:25" ht="12.75">
      <c r="A388" t="s">
        <v>386</v>
      </c>
      <c r="B388">
        <v>241</v>
      </c>
      <c r="C388">
        <v>0</v>
      </c>
      <c r="D388" s="4">
        <f t="shared" si="154"/>
        <v>0</v>
      </c>
      <c r="E388" s="4">
        <v>2</v>
      </c>
      <c r="F388">
        <f t="shared" si="132"/>
        <v>0</v>
      </c>
      <c r="G388" t="str">
        <f t="shared" si="155"/>
        <v>     W2A-002</v>
      </c>
      <c r="H388" s="15">
        <f t="shared" si="138"/>
        <v>0.3837218223244816</v>
      </c>
      <c r="I388" s="4">
        <f t="shared" si="156"/>
        <v>0.04437265117528466</v>
      </c>
      <c r="J388">
        <f aca="true" t="shared" si="157" ref="J388:J396">B388*(D$384-D388)^2</f>
        <v>0.026337892129925853</v>
      </c>
      <c r="K388">
        <f aca="true" t="shared" si="158" ref="K388:K396">B388*(D$385-D388)^2</f>
        <v>0.009806894582824108</v>
      </c>
      <c r="L388">
        <f aca="true" t="shared" si="159" ref="L388:L396">B388*(D$386-D388)^2</f>
        <v>0.0052939060988390655</v>
      </c>
      <c r="Q388" s="9">
        <f>(Q385-Q386)*S388+Q386</f>
        <v>11785.888884837837</v>
      </c>
      <c r="R388" s="7"/>
      <c r="S388">
        <f>S386/S387</f>
        <v>0.2865982483950206</v>
      </c>
      <c r="T388" t="s">
        <v>623</v>
      </c>
      <c r="Y388">
        <f t="shared" si="110"/>
        <v>240</v>
      </c>
    </row>
    <row r="389" spans="1:25" ht="12.75">
      <c r="A389" t="s">
        <v>387</v>
      </c>
      <c r="B389">
        <v>275</v>
      </c>
      <c r="C389">
        <v>0</v>
      </c>
      <c r="D389" s="4">
        <f t="shared" si="154"/>
        <v>0</v>
      </c>
      <c r="E389" s="4">
        <v>2</v>
      </c>
      <c r="F389">
        <f t="shared" si="132"/>
        <v>0</v>
      </c>
      <c r="G389" t="str">
        <f t="shared" si="155"/>
        <v>     W2A-003</v>
      </c>
      <c r="H389" s="15">
        <f t="shared" si="138"/>
        <v>0.4378568512001346</v>
      </c>
      <c r="I389" s="4">
        <f t="shared" si="156"/>
        <v>0.05063269324980615</v>
      </c>
      <c r="J389">
        <f t="shared" si="157"/>
        <v>0.030053611351575145</v>
      </c>
      <c r="K389">
        <f t="shared" si="158"/>
        <v>0.011190439876666514</v>
      </c>
      <c r="L389">
        <f t="shared" si="159"/>
        <v>0.0060407642206669835</v>
      </c>
      <c r="O389" t="s">
        <v>561</v>
      </c>
      <c r="P389">
        <f>P386</f>
        <v>0.01045398773006135</v>
      </c>
      <c r="Q389" s="9">
        <f>Q388</f>
        <v>11785.888884837837</v>
      </c>
      <c r="R389" s="7">
        <f>SQRT(P389*(1-P389)/Q389)</f>
        <v>0.0009368667338436855</v>
      </c>
      <c r="S389" s="7">
        <f>$R$1/Q389</f>
        <v>0.0003259358067206871</v>
      </c>
      <c r="T389">
        <f>(P389+S389/2)/(1+S389)</f>
        <v>0.010613496314938155</v>
      </c>
      <c r="U389">
        <f>$Q$1*SQRT((P389*(1-P389)+S389/4)/Q389)/(1+S389)</f>
        <v>0.0018428383368031445</v>
      </c>
      <c r="V389">
        <f>T389-U389</f>
        <v>0.008770657978135012</v>
      </c>
      <c r="W389">
        <f>T389+U389</f>
        <v>0.0124563346517413</v>
      </c>
      <c r="Y389">
        <f t="shared" si="110"/>
        <v>280</v>
      </c>
    </row>
    <row r="390" spans="1:25" ht="12.75">
      <c r="A390" t="s">
        <v>388</v>
      </c>
      <c r="B390">
        <v>270</v>
      </c>
      <c r="C390">
        <v>0</v>
      </c>
      <c r="D390" s="4">
        <f t="shared" si="154"/>
        <v>0</v>
      </c>
      <c r="E390" s="4">
        <v>2</v>
      </c>
      <c r="F390">
        <f t="shared" si="132"/>
        <v>0</v>
      </c>
      <c r="G390" t="str">
        <f t="shared" si="155"/>
        <v>     W2A-004</v>
      </c>
      <c r="H390" s="15">
        <f t="shared" si="138"/>
        <v>0.4298958175419504</v>
      </c>
      <c r="I390" s="4">
        <f t="shared" si="156"/>
        <v>0.0497120988270824</v>
      </c>
      <c r="J390">
        <f t="shared" si="157"/>
        <v>0.029507182054273776</v>
      </c>
      <c r="K390">
        <f t="shared" si="158"/>
        <v>0.010986977333454396</v>
      </c>
      <c r="L390">
        <f t="shared" si="159"/>
        <v>0.005930932143927583</v>
      </c>
      <c r="Y390">
        <f t="shared" si="110"/>
        <v>270</v>
      </c>
    </row>
    <row r="391" spans="1:25" ht="12.75">
      <c r="A391" t="s">
        <v>389</v>
      </c>
      <c r="B391">
        <v>256</v>
      </c>
      <c r="C391">
        <v>1</v>
      </c>
      <c r="D391" s="4">
        <f t="shared" si="154"/>
        <v>0.00390625</v>
      </c>
      <c r="E391" s="4">
        <v>2</v>
      </c>
      <c r="F391">
        <f t="shared" si="132"/>
        <v>0.00375</v>
      </c>
      <c r="G391" t="str">
        <f t="shared" si="155"/>
        <v>     W2A-005</v>
      </c>
      <c r="H391" s="15">
        <f t="shared" si="138"/>
        <v>0.3317062428338845</v>
      </c>
      <c r="I391" s="4">
        <f t="shared" si="156"/>
        <v>0.023902601641257102</v>
      </c>
      <c r="J391">
        <f t="shared" si="157"/>
        <v>0.010975454561707253</v>
      </c>
      <c r="K391">
        <f t="shared" si="158"/>
        <v>0.0015653961977561705</v>
      </c>
      <c r="L391">
        <f t="shared" si="159"/>
        <v>0.00015598381606195177</v>
      </c>
      <c r="P391" t="s">
        <v>550</v>
      </c>
      <c r="Q391" t="s">
        <v>549</v>
      </c>
      <c r="R391" t="s">
        <v>551</v>
      </c>
      <c r="S391" s="22" t="s">
        <v>644</v>
      </c>
      <c r="T391" t="s">
        <v>552</v>
      </c>
      <c r="U391" t="s">
        <v>553</v>
      </c>
      <c r="V391" t="s">
        <v>554</v>
      </c>
      <c r="W391" t="s">
        <v>555</v>
      </c>
      <c r="Y391">
        <f t="shared" si="110"/>
        <v>260</v>
      </c>
    </row>
    <row r="392" spans="1:25" ht="12.75">
      <c r="A392" t="s">
        <v>390</v>
      </c>
      <c r="B392">
        <v>288</v>
      </c>
      <c r="C392">
        <v>2</v>
      </c>
      <c r="D392" s="4">
        <f t="shared" si="154"/>
        <v>0.006944444444444444</v>
      </c>
      <c r="E392" s="4">
        <v>2</v>
      </c>
      <c r="F392">
        <f t="shared" si="132"/>
        <v>0.0075</v>
      </c>
      <c r="G392" t="str">
        <f t="shared" si="155"/>
        <v>     W2A-006</v>
      </c>
      <c r="H392" s="15">
        <f t="shared" si="138"/>
        <v>0.31283456667000276</v>
      </c>
      <c r="I392" s="4">
        <f t="shared" si="156"/>
        <v>0.012638962033379175</v>
      </c>
      <c r="J392">
        <f t="shared" si="157"/>
        <v>0.0035472654932021865</v>
      </c>
      <c r="K392">
        <f t="shared" si="158"/>
        <v>9.205934849832402E-05</v>
      </c>
      <c r="L392">
        <f t="shared" si="159"/>
        <v>0.0014678794830876854</v>
      </c>
      <c r="N392" s="2" t="s">
        <v>582</v>
      </c>
      <c r="O392" t="s">
        <v>556</v>
      </c>
      <c r="P392" s="10">
        <f>D385</f>
        <v>0.0063790680073521466</v>
      </c>
      <c r="Q392" s="13">
        <f>B385</f>
        <v>9249</v>
      </c>
      <c r="R392" s="7">
        <f>SQRT(P392*(1-P392)/Q392)</f>
        <v>0.0008278308224203896</v>
      </c>
      <c r="S392" s="7">
        <f>$R$1/Q392</f>
        <v>0.0004153360581252027</v>
      </c>
      <c r="T392">
        <f>(P392+S392/2)/(1+S392)</f>
        <v>0.006584001463200332</v>
      </c>
      <c r="U392">
        <f>$Q$1*SQRT((P392*(1-P392)+S392/4)/Q392)/(1+S392)</f>
        <v>0.0016350720701018959</v>
      </c>
      <c r="V392">
        <f>T392-U392</f>
        <v>0.004948929393098436</v>
      </c>
      <c r="W392">
        <f>T392+U392</f>
        <v>0.008219073533302227</v>
      </c>
      <c r="Y392">
        <f aca="true" t="shared" si="160" ref="Y392:Y455">ROUND(B392/10,0)*10</f>
        <v>290</v>
      </c>
    </row>
    <row r="393" spans="1:25" ht="12.75">
      <c r="A393" t="s">
        <v>391</v>
      </c>
      <c r="B393">
        <v>225</v>
      </c>
      <c r="C393">
        <v>1</v>
      </c>
      <c r="D393" s="4">
        <f t="shared" si="154"/>
        <v>0.0044444444444444444</v>
      </c>
      <c r="E393" s="4">
        <v>2</v>
      </c>
      <c r="F393">
        <f t="shared" si="132"/>
        <v>0.005</v>
      </c>
      <c r="G393" t="str">
        <f t="shared" si="155"/>
        <v>     W2A-007</v>
      </c>
      <c r="H393" s="15">
        <f t="shared" si="138"/>
        <v>0.2828860285975865</v>
      </c>
      <c r="I393" s="4">
        <f t="shared" si="156"/>
        <v>0.018733110664814312</v>
      </c>
      <c r="J393">
        <f t="shared" si="157"/>
        <v>0.008125787362883226</v>
      </c>
      <c r="K393">
        <f t="shared" si="158"/>
        <v>0.0008421228742854807</v>
      </c>
      <c r="L393">
        <f t="shared" si="159"/>
        <v>1.321938472211807E-05</v>
      </c>
      <c r="O393" t="s">
        <v>633</v>
      </c>
      <c r="P393">
        <f>P392</f>
        <v>0.0063790680073521466</v>
      </c>
      <c r="Q393" s="11">
        <v>40</v>
      </c>
      <c r="R393" s="7">
        <f>SQRT(P393*(1-P393)/Q393)</f>
        <v>0.012588065278975283</v>
      </c>
      <c r="S393" s="7">
        <f>R393^2</f>
        <v>0.00015845938746774307</v>
      </c>
      <c r="Y393">
        <f t="shared" si="160"/>
        <v>230</v>
      </c>
    </row>
    <row r="394" spans="1:25" ht="12.75">
      <c r="A394" t="s">
        <v>392</v>
      </c>
      <c r="B394">
        <v>174</v>
      </c>
      <c r="C394">
        <v>6</v>
      </c>
      <c r="D394" s="4">
        <f t="shared" si="154"/>
        <v>0.034482758620689655</v>
      </c>
      <c r="E394" s="4">
        <v>2</v>
      </c>
      <c r="F394">
        <f t="shared" si="132"/>
        <v>0.035</v>
      </c>
      <c r="G394" t="str">
        <f t="shared" si="155"/>
        <v>     W2A-008</v>
      </c>
      <c r="H394" s="15">
        <f t="shared" si="138"/>
        <v>0.005110940238050908</v>
      </c>
      <c r="I394" s="4">
        <f t="shared" si="156"/>
        <v>0.07610474082173155</v>
      </c>
      <c r="J394">
        <f t="shared" si="157"/>
        <v>0.10046443850948927</v>
      </c>
      <c r="K394">
        <f t="shared" si="158"/>
        <v>0.13742823213969388</v>
      </c>
      <c r="L394">
        <f t="shared" si="159"/>
        <v>0.15447669691669716</v>
      </c>
      <c r="O394" t="s">
        <v>632</v>
      </c>
      <c r="R394" s="7">
        <f>SQRT(S394)</f>
        <v>0.013717774718123655</v>
      </c>
      <c r="S394" s="12">
        <f>Q393/(Q393-1)*SUM(K387:K429)/Q392</f>
        <v>0.00018817734321719252</v>
      </c>
      <c r="Y394">
        <f t="shared" si="160"/>
        <v>170</v>
      </c>
    </row>
    <row r="395" spans="1:25" ht="12.75">
      <c r="A395" t="s">
        <v>393</v>
      </c>
      <c r="B395">
        <v>206</v>
      </c>
      <c r="C395">
        <v>0</v>
      </c>
      <c r="D395" s="4">
        <f t="shared" si="154"/>
        <v>0</v>
      </c>
      <c r="E395" s="4">
        <v>2</v>
      </c>
      <c r="F395">
        <f t="shared" si="132"/>
        <v>0</v>
      </c>
      <c r="G395" t="str">
        <f t="shared" si="155"/>
        <v>     W2A-009</v>
      </c>
      <c r="H395" s="15">
        <f t="shared" si="138"/>
        <v>0.3279945867171918</v>
      </c>
      <c r="I395" s="4">
        <f t="shared" si="156"/>
        <v>0.03792849021621843</v>
      </c>
      <c r="J395">
        <f t="shared" si="157"/>
        <v>0.02251288704881629</v>
      </c>
      <c r="K395">
        <f t="shared" si="158"/>
        <v>0.00838265678033928</v>
      </c>
      <c r="L395">
        <f t="shared" si="159"/>
        <v>0.004525081561663267</v>
      </c>
      <c r="Q395" s="9">
        <f>(Q392-Q393)*S395+Q393</f>
        <v>7794.666285761035</v>
      </c>
      <c r="R395" s="7"/>
      <c r="S395">
        <f>S393/S394</f>
        <v>0.8420747405539185</v>
      </c>
      <c r="T395" t="s">
        <v>623</v>
      </c>
      <c r="Y395">
        <f t="shared" si="160"/>
        <v>210</v>
      </c>
    </row>
    <row r="396" spans="1:25" ht="12.75">
      <c r="A396" t="s">
        <v>394</v>
      </c>
      <c r="B396">
        <v>187</v>
      </c>
      <c r="C396">
        <v>1</v>
      </c>
      <c r="D396" s="4">
        <f t="shared" si="154"/>
        <v>0.0053475935828877</v>
      </c>
      <c r="E396" s="4">
        <v>2</v>
      </c>
      <c r="F396">
        <f t="shared" si="132"/>
        <v>0.005</v>
      </c>
      <c r="G396" t="str">
        <f t="shared" si="155"/>
        <v>     W2A-010</v>
      </c>
      <c r="H396" s="15">
        <f t="shared" si="138"/>
        <v>0.22328532193382933</v>
      </c>
      <c r="I396" s="4">
        <f t="shared" si="156"/>
        <v>0.012639742190557081</v>
      </c>
      <c r="J396">
        <f t="shared" si="157"/>
        <v>0.0048760738418361</v>
      </c>
      <c r="K396">
        <f t="shared" si="158"/>
        <v>0.00019895668431663675</v>
      </c>
      <c r="L396">
        <f t="shared" si="159"/>
        <v>8.164473994593637E-05</v>
      </c>
      <c r="O396" t="s">
        <v>561</v>
      </c>
      <c r="P396">
        <f>P393</f>
        <v>0.0063790680073521466</v>
      </c>
      <c r="Q396" s="9">
        <f>Q395</f>
        <v>7794.666285761035</v>
      </c>
      <c r="R396" s="7">
        <f>SQRT(P396*(1-P396)/Q396)</f>
        <v>0.0009017584463948599</v>
      </c>
      <c r="S396" s="7">
        <f>$R$1/Q396</f>
        <v>0.0004928297198069127</v>
      </c>
      <c r="T396">
        <f>(P396+S396/2)/(1+S396)</f>
        <v>0.006622219240802657</v>
      </c>
      <c r="U396">
        <f>$Q$1*SQRT((P396*(1-P396)+S396/4)/Q396)/(1+S396)</f>
        <v>0.0017836265387943732</v>
      </c>
      <c r="V396">
        <f>T396-U396</f>
        <v>0.004838592702008284</v>
      </c>
      <c r="W396">
        <f>T396+U396</f>
        <v>0.00840584577959703</v>
      </c>
      <c r="Y396">
        <f t="shared" si="160"/>
        <v>190</v>
      </c>
    </row>
    <row r="397" spans="1:25" ht="12.75">
      <c r="A397" t="s">
        <v>395</v>
      </c>
      <c r="B397" s="1">
        <v>2177</v>
      </c>
      <c r="C397">
        <v>2</v>
      </c>
      <c r="D397" s="3">
        <f t="shared" si="154"/>
        <v>0.0009186954524575103</v>
      </c>
      <c r="E397" s="3">
        <v>2</v>
      </c>
      <c r="H397" s="15"/>
      <c r="I397" s="4"/>
      <c r="L397" t="str">
        <f>$A397</f>
        <v>    natural sciences</v>
      </c>
      <c r="Y397">
        <f t="shared" si="160"/>
        <v>2180</v>
      </c>
    </row>
    <row r="398" spans="1:25" ht="12.75">
      <c r="A398" t="s">
        <v>396</v>
      </c>
      <c r="B398">
        <v>210</v>
      </c>
      <c r="C398">
        <v>0</v>
      </c>
      <c r="D398" s="4">
        <f t="shared" si="154"/>
        <v>0</v>
      </c>
      <c r="E398" s="4">
        <v>2</v>
      </c>
      <c r="F398">
        <f t="shared" si="132"/>
        <v>0</v>
      </c>
      <c r="G398" t="str">
        <f aca="true" t="shared" si="161" ref="G398:G407">A398</f>
        <v>     W2A-021</v>
      </c>
      <c r="H398" s="15">
        <f t="shared" si="138"/>
        <v>0.33436341364373917</v>
      </c>
      <c r="I398" s="4">
        <f t="shared" si="156"/>
        <v>0.03866496575439742</v>
      </c>
      <c r="J398">
        <f aca="true" t="shared" si="162" ref="J398:J407">B398*(D$384-D398)^2</f>
        <v>0.02295003048665738</v>
      </c>
      <c r="K398">
        <f aca="true" t="shared" si="163" ref="K398:K429">B398*(D$385-D398)^2</f>
        <v>0.008545426814908974</v>
      </c>
      <c r="L398">
        <f>B398*(D$397-D398)^2</f>
        <v>0.000177240280216883</v>
      </c>
      <c r="P398" t="s">
        <v>550</v>
      </c>
      <c r="Q398" t="s">
        <v>549</v>
      </c>
      <c r="R398" t="s">
        <v>551</v>
      </c>
      <c r="S398" s="22" t="s">
        <v>644</v>
      </c>
      <c r="T398" t="s">
        <v>552</v>
      </c>
      <c r="U398" t="s">
        <v>553</v>
      </c>
      <c r="V398" t="s">
        <v>554</v>
      </c>
      <c r="W398" t="s">
        <v>555</v>
      </c>
      <c r="Y398">
        <f t="shared" si="160"/>
        <v>210</v>
      </c>
    </row>
    <row r="399" spans="1:25" ht="12.75">
      <c r="A399" t="s">
        <v>397</v>
      </c>
      <c r="B399">
        <v>261</v>
      </c>
      <c r="C399">
        <v>0</v>
      </c>
      <c r="D399" s="4">
        <f t="shared" si="154"/>
        <v>0</v>
      </c>
      <c r="E399" s="4">
        <v>2</v>
      </c>
      <c r="F399">
        <f t="shared" si="132"/>
        <v>0</v>
      </c>
      <c r="G399" t="str">
        <f t="shared" si="161"/>
        <v>     W2A-022</v>
      </c>
      <c r="H399" s="15">
        <f t="shared" si="138"/>
        <v>0.4155659569572187</v>
      </c>
      <c r="I399" s="4">
        <f t="shared" si="156"/>
        <v>0.048055028866179655</v>
      </c>
      <c r="J399">
        <f t="shared" si="162"/>
        <v>0.028523609319131317</v>
      </c>
      <c r="K399">
        <f t="shared" si="163"/>
        <v>0.010620744755672583</v>
      </c>
      <c r="L399">
        <f aca="true" t="shared" si="164" ref="L399:L407">B399*(D$397-D399)^2</f>
        <v>0.00022028434826955461</v>
      </c>
      <c r="N399" s="2" t="s">
        <v>608</v>
      </c>
      <c r="O399" t="s">
        <v>556</v>
      </c>
      <c r="P399" s="10">
        <f>D386</f>
        <v>0.004686834256497656</v>
      </c>
      <c r="Q399" s="13">
        <f>B386</f>
        <v>2347</v>
      </c>
      <c r="R399" s="7">
        <f>SQRT(P399*(1-P399)/Q399)</f>
        <v>0.0014098182474713487</v>
      </c>
      <c r="S399" s="7">
        <f>$R$1/Q399</f>
        <v>0.0016367461446953556</v>
      </c>
      <c r="T399">
        <f>(P399+S399/2)/(1+S399)</f>
        <v>0.005496211425983426</v>
      </c>
      <c r="U399">
        <f>$Q$1*SQRT((P399*(1-P399)+S399/4)/Q399)/(1+S399)</f>
        <v>0.002877119981224344</v>
      </c>
      <c r="V399">
        <f>T399-U399</f>
        <v>0.0026190914447590816</v>
      </c>
      <c r="W399">
        <f>T399+U399</f>
        <v>0.008373331407207769</v>
      </c>
      <c r="Y399">
        <f t="shared" si="160"/>
        <v>260</v>
      </c>
    </row>
    <row r="400" spans="1:25" ht="12.75">
      <c r="A400" t="s">
        <v>398</v>
      </c>
      <c r="B400">
        <v>210</v>
      </c>
      <c r="C400">
        <v>0</v>
      </c>
      <c r="D400" s="4">
        <f t="shared" si="154"/>
        <v>0</v>
      </c>
      <c r="E400" s="4">
        <v>2</v>
      </c>
      <c r="F400">
        <f t="shared" si="132"/>
        <v>0</v>
      </c>
      <c r="G400" t="str">
        <f t="shared" si="161"/>
        <v>     W2A-023</v>
      </c>
      <c r="H400" s="15">
        <f t="shared" si="138"/>
        <v>0.33436341364373917</v>
      </c>
      <c r="I400" s="4">
        <f t="shared" si="156"/>
        <v>0.03866496575439742</v>
      </c>
      <c r="J400">
        <f t="shared" si="162"/>
        <v>0.02295003048665738</v>
      </c>
      <c r="K400">
        <f t="shared" si="163"/>
        <v>0.008545426814908974</v>
      </c>
      <c r="L400">
        <f t="shared" si="164"/>
        <v>0.000177240280216883</v>
      </c>
      <c r="O400" t="s">
        <v>633</v>
      </c>
      <c r="P400">
        <f>P399</f>
        <v>0.004686834256497656</v>
      </c>
      <c r="Q400" s="11">
        <v>10</v>
      </c>
      <c r="R400" s="7">
        <f>SQRT(P400*(1-P400)/Q400)</f>
        <v>0.021598305121351018</v>
      </c>
      <c r="S400" s="7">
        <f>R400^2</f>
        <v>0.0004664867841149776</v>
      </c>
      <c r="Y400">
        <f t="shared" si="160"/>
        <v>210</v>
      </c>
    </row>
    <row r="401" spans="1:25" ht="12.75">
      <c r="A401" t="s">
        <v>399</v>
      </c>
      <c r="B401">
        <v>235</v>
      </c>
      <c r="C401">
        <v>0</v>
      </c>
      <c r="D401" s="4">
        <f t="shared" si="154"/>
        <v>0</v>
      </c>
      <c r="E401" s="4">
        <v>2</v>
      </c>
      <c r="F401">
        <f t="shared" si="132"/>
        <v>0</v>
      </c>
      <c r="G401" t="str">
        <f t="shared" si="161"/>
        <v>     W2A-024</v>
      </c>
      <c r="H401" s="15">
        <f t="shared" si="138"/>
        <v>0.3741685819346605</v>
      </c>
      <c r="I401" s="4">
        <f t="shared" si="156"/>
        <v>0.043267937868016165</v>
      </c>
      <c r="J401">
        <f t="shared" si="162"/>
        <v>0.025682176973164213</v>
      </c>
      <c r="K401">
        <f t="shared" si="163"/>
        <v>0.009562739530969566</v>
      </c>
      <c r="L401">
        <f t="shared" si="164"/>
        <v>0.00019834031357603577</v>
      </c>
      <c r="O401" t="s">
        <v>632</v>
      </c>
      <c r="R401" s="7">
        <f>SQRT(S401)</f>
        <v>0.009305997865807282</v>
      </c>
      <c r="S401" s="12">
        <f>Q400/(Q400-1)*SUM(L387:L396)/Q399</f>
        <v>8.660159627840967E-05</v>
      </c>
      <c r="Y401">
        <f t="shared" si="160"/>
        <v>240</v>
      </c>
    </row>
    <row r="402" spans="1:25" ht="12.75">
      <c r="A402" t="s">
        <v>400</v>
      </c>
      <c r="B402">
        <v>186</v>
      </c>
      <c r="C402">
        <v>0</v>
      </c>
      <c r="D402" s="4">
        <f t="shared" si="154"/>
        <v>0</v>
      </c>
      <c r="E402" s="4">
        <v>2</v>
      </c>
      <c r="F402">
        <f t="shared" si="132"/>
        <v>0</v>
      </c>
      <c r="G402" t="str">
        <f t="shared" si="161"/>
        <v>     W2A-025</v>
      </c>
      <c r="H402" s="15">
        <f t="shared" si="138"/>
        <v>0.2961504520844547</v>
      </c>
      <c r="I402" s="4">
        <f t="shared" si="156"/>
        <v>0.03424611252532343</v>
      </c>
      <c r="J402">
        <f t="shared" si="162"/>
        <v>0.020327169859610826</v>
      </c>
      <c r="K402">
        <f t="shared" si="163"/>
        <v>0.007568806607490806</v>
      </c>
      <c r="L402">
        <f t="shared" si="164"/>
        <v>0.0001569842481920964</v>
      </c>
      <c r="Q402" s="9">
        <f>(Q399-Q400)*S402+Q400</f>
        <v>12598.447110974228</v>
      </c>
      <c r="R402" s="7"/>
      <c r="S402">
        <f>S400/S401</f>
        <v>5.386584129642374</v>
      </c>
      <c r="T402" t="s">
        <v>623</v>
      </c>
      <c r="Y402">
        <f t="shared" si="160"/>
        <v>190</v>
      </c>
    </row>
    <row r="403" spans="1:25" ht="12.75">
      <c r="A403" t="s">
        <v>401</v>
      </c>
      <c r="B403">
        <v>266</v>
      </c>
      <c r="C403">
        <v>2</v>
      </c>
      <c r="D403" s="4">
        <f t="shared" si="154"/>
        <v>0.007518796992481203</v>
      </c>
      <c r="E403" s="4">
        <v>2</v>
      </c>
      <c r="F403">
        <f t="shared" si="132"/>
        <v>0.0075</v>
      </c>
      <c r="G403" t="str">
        <f t="shared" si="161"/>
        <v>     W2A-026</v>
      </c>
      <c r="H403" s="15">
        <f t="shared" si="138"/>
        <v>0.2789547236700655</v>
      </c>
      <c r="I403" s="4">
        <f t="shared" si="156"/>
        <v>0.009737051669468201</v>
      </c>
      <c r="J403">
        <f t="shared" si="162"/>
        <v>0.0022916816811496925</v>
      </c>
      <c r="K403">
        <f t="shared" si="163"/>
        <v>0.00034552925443851997</v>
      </c>
      <c r="L403">
        <f t="shared" si="164"/>
        <v>0.011587316530073747</v>
      </c>
      <c r="O403" t="s">
        <v>561</v>
      </c>
      <c r="P403">
        <f>P400</f>
        <v>0.004686834256497656</v>
      </c>
      <c r="Q403" s="9">
        <f>Q402</f>
        <v>12598.447110974228</v>
      </c>
      <c r="R403" s="7">
        <f>SQRT(P403*(1-P403)/Q403)</f>
        <v>0.0006085008141535678</v>
      </c>
      <c r="S403" s="7">
        <f>$R$1/Q403</f>
        <v>0.0003049140237493083</v>
      </c>
      <c r="T403">
        <f>(P403+S403/2)/(1+S403)</f>
        <v>0.004837816150383738</v>
      </c>
      <c r="U403">
        <f>$Q$1*SQRT((P403*(1-P403)+S403/4)/Q403)/(1+S403)</f>
        <v>0.0012019757000345205</v>
      </c>
      <c r="V403">
        <f>T403-U403</f>
        <v>0.003635840450349217</v>
      </c>
      <c r="W403">
        <f>T403+U403</f>
        <v>0.006039791850418258</v>
      </c>
      <c r="Y403">
        <f t="shared" si="160"/>
        <v>270</v>
      </c>
    </row>
    <row r="404" spans="1:25" ht="12.75">
      <c r="A404" t="s">
        <v>402</v>
      </c>
      <c r="B404">
        <v>214</v>
      </c>
      <c r="C404">
        <v>0</v>
      </c>
      <c r="D404" s="4">
        <f t="shared" si="154"/>
        <v>0</v>
      </c>
      <c r="E404" s="4">
        <v>2</v>
      </c>
      <c r="F404">
        <f t="shared" si="132"/>
        <v>0</v>
      </c>
      <c r="G404" t="str">
        <f t="shared" si="161"/>
        <v>     W2A-027</v>
      </c>
      <c r="H404" s="15">
        <f t="shared" si="138"/>
        <v>0.34073224057028656</v>
      </c>
      <c r="I404" s="4">
        <f t="shared" si="156"/>
        <v>0.039401441292576424</v>
      </c>
      <c r="J404">
        <f t="shared" si="162"/>
        <v>0.023387173924498475</v>
      </c>
      <c r="K404">
        <f t="shared" si="163"/>
        <v>0.00870819684947867</v>
      </c>
      <c r="L404">
        <f t="shared" si="164"/>
        <v>0.00018061628555434745</v>
      </c>
      <c r="Y404">
        <f t="shared" si="160"/>
        <v>210</v>
      </c>
    </row>
    <row r="405" spans="1:25" ht="12.75">
      <c r="A405" t="s">
        <v>403</v>
      </c>
      <c r="B405">
        <v>183</v>
      </c>
      <c r="C405">
        <v>0</v>
      </c>
      <c r="D405" s="4">
        <f t="shared" si="154"/>
        <v>0</v>
      </c>
      <c r="E405" s="4">
        <v>2</v>
      </c>
      <c r="F405">
        <f t="shared" si="132"/>
        <v>0</v>
      </c>
      <c r="G405" t="str">
        <f t="shared" si="161"/>
        <v>     W2A-028</v>
      </c>
      <c r="H405" s="15">
        <f t="shared" si="138"/>
        <v>0.29137383188954413</v>
      </c>
      <c r="I405" s="4">
        <f t="shared" si="156"/>
        <v>0.033693755871689185</v>
      </c>
      <c r="J405">
        <f t="shared" si="162"/>
        <v>0.019999312281230006</v>
      </c>
      <c r="K405">
        <f t="shared" si="163"/>
        <v>0.007446729081563535</v>
      </c>
      <c r="L405">
        <f t="shared" si="164"/>
        <v>0.00015445224418899806</v>
      </c>
      <c r="P405" t="s">
        <v>550</v>
      </c>
      <c r="Q405" t="s">
        <v>549</v>
      </c>
      <c r="R405" t="s">
        <v>551</v>
      </c>
      <c r="S405" s="22" t="s">
        <v>644</v>
      </c>
      <c r="T405" t="s">
        <v>552</v>
      </c>
      <c r="U405" t="s">
        <v>553</v>
      </c>
      <c r="V405" t="s">
        <v>554</v>
      </c>
      <c r="W405" t="s">
        <v>555</v>
      </c>
      <c r="Y405">
        <f t="shared" si="160"/>
        <v>180</v>
      </c>
    </row>
    <row r="406" spans="1:25" ht="12.75">
      <c r="A406" t="s">
        <v>404</v>
      </c>
      <c r="B406">
        <v>197</v>
      </c>
      <c r="C406">
        <v>0</v>
      </c>
      <c r="D406" s="4">
        <f t="shared" si="154"/>
        <v>0</v>
      </c>
      <c r="E406" s="4">
        <v>2</v>
      </c>
      <c r="F406">
        <f t="shared" si="132"/>
        <v>0</v>
      </c>
      <c r="G406" t="str">
        <f t="shared" si="161"/>
        <v>     W2A-029</v>
      </c>
      <c r="H406" s="15">
        <f t="shared" si="138"/>
        <v>0.3136647261324601</v>
      </c>
      <c r="I406" s="4">
        <f t="shared" si="156"/>
        <v>0.03627142025531568</v>
      </c>
      <c r="J406">
        <f t="shared" si="162"/>
        <v>0.02152931431367383</v>
      </c>
      <c r="K406">
        <f t="shared" si="163"/>
        <v>0.008016424202557467</v>
      </c>
      <c r="L406">
        <f t="shared" si="164"/>
        <v>0.0001662682628701236</v>
      </c>
      <c r="N406" s="2" t="s">
        <v>609</v>
      </c>
      <c r="O406" t="s">
        <v>556</v>
      </c>
      <c r="P406" s="10">
        <f>D397</f>
        <v>0.0009186954524575103</v>
      </c>
      <c r="Q406" s="13">
        <f>B397</f>
        <v>2177</v>
      </c>
      <c r="R406" s="7">
        <f>SQRT(P406*(1-P406)/Q406)</f>
        <v>0.0006493173161784458</v>
      </c>
      <c r="S406" s="7">
        <f>$R$1/Q406</f>
        <v>0.0017645582000918693</v>
      </c>
      <c r="T406">
        <f>(P406+S406/2)/(1+S406)</f>
        <v>0.0017978022258436893</v>
      </c>
      <c r="U406">
        <f>$Q$1*SQRT((P406*(1-P406)+S406/4)/Q406)/(1+S406)</f>
        <v>0.0015458260494146433</v>
      </c>
      <c r="V406">
        <f>T406-U406</f>
        <v>0.00025197617642904596</v>
      </c>
      <c r="W406">
        <f>T406+U406</f>
        <v>0.0033436282752583326</v>
      </c>
      <c r="Y406">
        <f t="shared" si="160"/>
        <v>200</v>
      </c>
    </row>
    <row r="407" spans="1:25" ht="12.75">
      <c r="A407" t="s">
        <v>405</v>
      </c>
      <c r="B407">
        <v>215</v>
      </c>
      <c r="C407">
        <v>0</v>
      </c>
      <c r="D407" s="4">
        <f t="shared" si="154"/>
        <v>0</v>
      </c>
      <c r="E407" s="4">
        <v>2</v>
      </c>
      <c r="F407">
        <f t="shared" si="132"/>
        <v>0</v>
      </c>
      <c r="G407" t="str">
        <f t="shared" si="161"/>
        <v>     W2A-030</v>
      </c>
      <c r="H407" s="15">
        <f t="shared" si="138"/>
        <v>0.34232444730192346</v>
      </c>
      <c r="I407" s="4">
        <f t="shared" si="156"/>
        <v>0.03958556017712117</v>
      </c>
      <c r="J407">
        <f t="shared" si="162"/>
        <v>0.02349645978395875</v>
      </c>
      <c r="K407">
        <f t="shared" si="163"/>
        <v>0.008748889358121093</v>
      </c>
      <c r="L407">
        <f t="shared" si="164"/>
        <v>0.00018146028688871356</v>
      </c>
      <c r="O407" t="s">
        <v>633</v>
      </c>
      <c r="P407">
        <f>P406</f>
        <v>0.0009186954524575103</v>
      </c>
      <c r="Q407" s="11">
        <v>10</v>
      </c>
      <c r="R407" s="7">
        <f>SQRT(P407*(1-P407)/Q407)</f>
        <v>0.009580456414613785</v>
      </c>
      <c r="S407" s="7">
        <f>R407^2</f>
        <v>9.178514511231443E-05</v>
      </c>
      <c r="Y407">
        <f t="shared" si="160"/>
        <v>220</v>
      </c>
    </row>
    <row r="408" spans="1:25" ht="12.75">
      <c r="A408" t="s">
        <v>406</v>
      </c>
      <c r="B408" s="1">
        <v>2349</v>
      </c>
      <c r="C408">
        <v>35</v>
      </c>
      <c r="D408" s="3">
        <f t="shared" si="154"/>
        <v>0.01489995742869306</v>
      </c>
      <c r="E408" s="3">
        <v>2</v>
      </c>
      <c r="H408" s="15"/>
      <c r="L408" t="str">
        <f>$A408</f>
        <v>    social sciences</v>
      </c>
      <c r="O408" t="s">
        <v>632</v>
      </c>
      <c r="R408" s="7">
        <f>SQRT(S408)</f>
        <v>0.002595612381303319</v>
      </c>
      <c r="S408" s="12">
        <f>Q407/(Q407-1)*SUM(L398:L407)/Q406</f>
        <v>6.737203633975085E-06</v>
      </c>
      <c r="Y408">
        <f t="shared" si="160"/>
        <v>2350</v>
      </c>
    </row>
    <row r="409" spans="1:25" ht="12.75">
      <c r="A409" t="s">
        <v>407</v>
      </c>
      <c r="B409">
        <v>227</v>
      </c>
      <c r="C409">
        <v>6</v>
      </c>
      <c r="D409" s="4">
        <f t="shared" si="154"/>
        <v>0.02643171806167401</v>
      </c>
      <c r="E409" s="4">
        <v>2</v>
      </c>
      <c r="F409">
        <f t="shared" si="132"/>
        <v>0.02625</v>
      </c>
      <c r="G409" t="str">
        <f aca="true" t="shared" si="165" ref="G409:G418">A409</f>
        <v>     W2A-011</v>
      </c>
      <c r="H409" s="15">
        <f t="shared" si="138"/>
        <v>0.041191653660710245</v>
      </c>
      <c r="I409" s="4">
        <f t="shared" si="156"/>
        <v>0.03755679834850939</v>
      </c>
      <c r="J409">
        <f aca="true" t="shared" si="166" ref="J409:J418">B409*(D$384-D409)^2</f>
        <v>0.0579503457067899</v>
      </c>
      <c r="K409">
        <f t="shared" si="163"/>
        <v>0.0912786917436485</v>
      </c>
      <c r="L409">
        <f>B409*(D$408-D409)^2</f>
        <v>0.030186801248275805</v>
      </c>
      <c r="Q409" s="9">
        <f>(Q406-Q407)*S409+Q407</f>
        <v>29532.398351648357</v>
      </c>
      <c r="R409" s="7"/>
      <c r="S409">
        <f>S407/S408</f>
        <v>13.623626373626376</v>
      </c>
      <c r="T409" t="s">
        <v>623</v>
      </c>
      <c r="Y409">
        <f t="shared" si="160"/>
        <v>230</v>
      </c>
    </row>
    <row r="410" spans="1:25" ht="12.75">
      <c r="A410" t="s">
        <v>408</v>
      </c>
      <c r="B410">
        <v>285</v>
      </c>
      <c r="C410">
        <v>0</v>
      </c>
      <c r="D410" s="4">
        <f t="shared" si="154"/>
        <v>0</v>
      </c>
      <c r="E410" s="4">
        <v>2</v>
      </c>
      <c r="F410">
        <f aca="true" t="shared" si="167" ref="F410:F418">ROUND(D410*$F$5,2)/$F$5</f>
        <v>0</v>
      </c>
      <c r="G410" t="str">
        <f t="shared" si="165"/>
        <v>     W2A-012</v>
      </c>
      <c r="H410" s="15">
        <f t="shared" si="138"/>
        <v>0.45377891851650315</v>
      </c>
      <c r="I410" s="4">
        <f t="shared" si="156"/>
        <v>0.052473882095253645</v>
      </c>
      <c r="J410">
        <f t="shared" si="166"/>
        <v>0.031146469946177875</v>
      </c>
      <c r="K410">
        <f t="shared" si="163"/>
        <v>0.011597364963090752</v>
      </c>
      <c r="L410">
        <f aca="true" t="shared" si="168" ref="L410:L418">B410*(D$408-D410)^2</f>
        <v>0.06327248844240667</v>
      </c>
      <c r="O410" t="s">
        <v>561</v>
      </c>
      <c r="P410">
        <f>P407</f>
        <v>0.0009186954524575103</v>
      </c>
      <c r="Q410" s="9">
        <f>Q409</f>
        <v>29532.398351648357</v>
      </c>
      <c r="R410" s="7">
        <f>SQRT(P410*(1-P410)/Q410)</f>
        <v>0.00017629371940962448</v>
      </c>
      <c r="S410" s="7">
        <f>$R$1/Q410</f>
        <v>0.00013007555823469342</v>
      </c>
      <c r="T410">
        <f>(P410+S410/2)/(1+S410)</f>
        <v>0.0009836052885678639</v>
      </c>
      <c r="U410">
        <f>$Q$1*SQRT((P410*(1-P410)+S410/4)/Q410)/(1+S410)</f>
        <v>0.0003515505639291867</v>
      </c>
      <c r="V410">
        <f>T410-U410</f>
        <v>0.0006320547246386771</v>
      </c>
      <c r="W410">
        <f>T410+U410</f>
        <v>0.0013351558524970506</v>
      </c>
      <c r="Y410">
        <f t="shared" si="160"/>
        <v>290</v>
      </c>
    </row>
    <row r="411" spans="1:25" ht="12.75">
      <c r="A411" t="s">
        <v>409</v>
      </c>
      <c r="B411">
        <v>207</v>
      </c>
      <c r="C411">
        <v>5</v>
      </c>
      <c r="D411" s="4">
        <f t="shared" si="154"/>
        <v>0.024154589371980676</v>
      </c>
      <c r="E411" s="4">
        <v>2</v>
      </c>
      <c r="F411">
        <f t="shared" si="167"/>
        <v>0.02375</v>
      </c>
      <c r="G411" t="str">
        <f t="shared" si="165"/>
        <v>     W2A-013</v>
      </c>
      <c r="H411" s="15">
        <f t="shared" si="138"/>
        <v>0.05133508798298243</v>
      </c>
      <c r="I411" s="4">
        <f t="shared" si="156"/>
        <v>0.02319514194967253</v>
      </c>
      <c r="J411">
        <f t="shared" si="166"/>
        <v>0.03885524246756645</v>
      </c>
      <c r="K411">
        <f t="shared" si="163"/>
        <v>0.06540561607536363</v>
      </c>
      <c r="L411">
        <f t="shared" si="168"/>
        <v>0.017729179967983937</v>
      </c>
      <c r="Y411">
        <f t="shared" si="160"/>
        <v>210</v>
      </c>
    </row>
    <row r="412" spans="1:25" ht="12.75">
      <c r="A412" t="s">
        <v>410</v>
      </c>
      <c r="B412">
        <v>247</v>
      </c>
      <c r="C412">
        <v>14</v>
      </c>
      <c r="D412" s="4">
        <f t="shared" si="154"/>
        <v>0.05668016194331984</v>
      </c>
      <c r="E412" s="4">
        <v>2</v>
      </c>
      <c r="F412">
        <f t="shared" si="167"/>
        <v>0.05625</v>
      </c>
      <c r="G412" t="str">
        <f t="shared" si="165"/>
        <v>     W2A-014</v>
      </c>
      <c r="H412" s="15">
        <f t="shared" si="138"/>
        <v>0.06952830340868169</v>
      </c>
      <c r="I412" s="4">
        <f t="shared" si="156"/>
        <v>0.45906647245824767</v>
      </c>
      <c r="J412">
        <f t="shared" si="166"/>
        <v>0.5278042180514474</v>
      </c>
      <c r="K412">
        <f t="shared" si="163"/>
        <v>0.6249594126352963</v>
      </c>
      <c r="L412">
        <f t="shared" si="168"/>
        <v>0.4311596158531579</v>
      </c>
      <c r="P412" t="s">
        <v>550</v>
      </c>
      <c r="Q412" t="s">
        <v>549</v>
      </c>
      <c r="R412" t="s">
        <v>551</v>
      </c>
      <c r="S412" s="22" t="s">
        <v>644</v>
      </c>
      <c r="T412" t="s">
        <v>552</v>
      </c>
      <c r="U412" t="s">
        <v>553</v>
      </c>
      <c r="V412" t="s">
        <v>554</v>
      </c>
      <c r="W412" t="s">
        <v>555</v>
      </c>
      <c r="Y412">
        <f t="shared" si="160"/>
        <v>250</v>
      </c>
    </row>
    <row r="413" spans="1:25" ht="12.75">
      <c r="A413" t="s">
        <v>411</v>
      </c>
      <c r="B413">
        <v>167</v>
      </c>
      <c r="C413">
        <v>0</v>
      </c>
      <c r="D413" s="4">
        <f t="shared" si="154"/>
        <v>0</v>
      </c>
      <c r="E413" s="4">
        <v>2</v>
      </c>
      <c r="F413">
        <f t="shared" si="167"/>
        <v>0</v>
      </c>
      <c r="G413" t="str">
        <f t="shared" si="165"/>
        <v>     W2A-015</v>
      </c>
      <c r="H413" s="15">
        <f t="shared" si="138"/>
        <v>0.26589852418335447</v>
      </c>
      <c r="I413" s="4">
        <f t="shared" si="156"/>
        <v>0.03074785371897319</v>
      </c>
      <c r="J413">
        <f t="shared" si="166"/>
        <v>0.018250738529865633</v>
      </c>
      <c r="K413">
        <f t="shared" si="163"/>
        <v>0.0067956489432847555</v>
      </c>
      <c r="L413">
        <f t="shared" si="168"/>
        <v>0.03707545813993654</v>
      </c>
      <c r="N413" s="2" t="s">
        <v>610</v>
      </c>
      <c r="O413" t="s">
        <v>556</v>
      </c>
      <c r="P413" s="10">
        <f>D408</f>
        <v>0.01489995742869306</v>
      </c>
      <c r="Q413" s="13">
        <f>B408</f>
        <v>2349</v>
      </c>
      <c r="R413" s="7">
        <f>SQRT(P413*(1-P413)/Q413)</f>
        <v>0.002499718902657154</v>
      </c>
      <c r="S413" s="7">
        <f>$R$1/Q413</f>
        <v>0.0016353525762452107</v>
      </c>
      <c r="T413">
        <f>(P413+S413/2)/(1+S413)</f>
        <v>0.01569197181028934</v>
      </c>
      <c r="U413">
        <f>$Q$1*SQRT((P413*(1-P413)+S413/4)/Q413)/(1+S413)</f>
        <v>0.0049590037006398135</v>
      </c>
      <c r="V413">
        <f>T413-U413</f>
        <v>0.010732968109649528</v>
      </c>
      <c r="W413">
        <f>T413+U413</f>
        <v>0.020650975510929155</v>
      </c>
      <c r="Y413">
        <f t="shared" si="160"/>
        <v>170</v>
      </c>
    </row>
    <row r="414" spans="1:25" ht="12.75">
      <c r="A414" t="s">
        <v>412</v>
      </c>
      <c r="B414">
        <v>303</v>
      </c>
      <c r="C414">
        <v>6</v>
      </c>
      <c r="D414" s="4">
        <f t="shared" si="154"/>
        <v>0.019801980198019802</v>
      </c>
      <c r="E414" s="4">
        <v>2</v>
      </c>
      <c r="F414">
        <f t="shared" si="167"/>
        <v>0.02</v>
      </c>
      <c r="G414" t="str">
        <f t="shared" si="165"/>
        <v>     W2A-016</v>
      </c>
      <c r="H414" s="15">
        <f t="shared" si="138"/>
        <v>0.12242093808318585</v>
      </c>
      <c r="I414" s="4">
        <f t="shared" si="156"/>
        <v>0.011771406391985123</v>
      </c>
      <c r="J414">
        <f t="shared" si="166"/>
        <v>0.026477643843845412</v>
      </c>
      <c r="K414">
        <f t="shared" si="163"/>
        <v>0.05459289521854743</v>
      </c>
      <c r="L414">
        <f t="shared" si="168"/>
        <v>0.00728103765099234</v>
      </c>
      <c r="O414" t="s">
        <v>633</v>
      </c>
      <c r="P414">
        <f>P413</f>
        <v>0.01489995742869306</v>
      </c>
      <c r="Q414" s="11">
        <v>10</v>
      </c>
      <c r="R414" s="7">
        <f>SQRT(P414*(1-P414)/Q414)</f>
        <v>0.038311811099602425</v>
      </c>
      <c r="S414" s="7">
        <f>R414^2</f>
        <v>0.0014677948697316195</v>
      </c>
      <c r="Y414">
        <f t="shared" si="160"/>
        <v>300</v>
      </c>
    </row>
    <row r="415" spans="1:25" ht="12.75">
      <c r="A415" t="s">
        <v>413</v>
      </c>
      <c r="B415">
        <v>240</v>
      </c>
      <c r="C415">
        <v>4</v>
      </c>
      <c r="D415" s="4">
        <f t="shared" si="154"/>
        <v>0.016666666666666666</v>
      </c>
      <c r="E415" s="4">
        <v>2</v>
      </c>
      <c r="F415">
        <f t="shared" si="167"/>
        <v>0.01625</v>
      </c>
      <c r="G415" t="str">
        <f t="shared" si="165"/>
        <v>     W2A-017</v>
      </c>
      <c r="H415" s="15">
        <f t="shared" si="138"/>
        <v>0.1295765603989118</v>
      </c>
      <c r="I415" s="4">
        <f t="shared" si="156"/>
        <v>0.002302867748611359</v>
      </c>
      <c r="J415">
        <f t="shared" si="166"/>
        <v>0.009263371096641448</v>
      </c>
      <c r="K415">
        <f t="shared" si="163"/>
        <v>0.025400324682031176</v>
      </c>
      <c r="L415">
        <f t="shared" si="168"/>
        <v>0.0007491027675699071</v>
      </c>
      <c r="O415" t="s">
        <v>632</v>
      </c>
      <c r="R415" s="7">
        <f>SQRT(S415)</f>
        <v>0.0186694432279787</v>
      </c>
      <c r="S415" s="12">
        <f>Q414/(Q414-1)*SUM(L409:L418)/Q413</f>
        <v>0.00034854811044271965</v>
      </c>
      <c r="Y415">
        <f t="shared" si="160"/>
        <v>240</v>
      </c>
    </row>
    <row r="416" spans="1:25" ht="12.75">
      <c r="A416" t="s">
        <v>414</v>
      </c>
      <c r="B416">
        <v>293</v>
      </c>
      <c r="C416">
        <v>0</v>
      </c>
      <c r="D416" s="4">
        <f t="shared" si="154"/>
        <v>0</v>
      </c>
      <c r="E416" s="4">
        <v>2</v>
      </c>
      <c r="F416">
        <f t="shared" si="167"/>
        <v>0</v>
      </c>
      <c r="G416" t="str">
        <f t="shared" si="165"/>
        <v>     W2A-018</v>
      </c>
      <c r="H416" s="15">
        <f t="shared" si="138"/>
        <v>0.466516572369598</v>
      </c>
      <c r="I416" s="4">
        <f t="shared" si="156"/>
        <v>0.05394683317161164</v>
      </c>
      <c r="J416">
        <f t="shared" si="166"/>
        <v>0.032020756821860064</v>
      </c>
      <c r="K416">
        <f t="shared" si="163"/>
        <v>0.01192290503223014</v>
      </c>
      <c r="L416">
        <f t="shared" si="168"/>
        <v>0.0650485582934216</v>
      </c>
      <c r="Q416" s="9">
        <f>(Q413-Q414)*S416+Q414</f>
        <v>9859.923432209986</v>
      </c>
      <c r="R416" s="7"/>
      <c r="S416">
        <f>S414/S415</f>
        <v>4.211168632838814</v>
      </c>
      <c r="T416" t="s">
        <v>560</v>
      </c>
      <c r="Y416">
        <f t="shared" si="160"/>
        <v>290</v>
      </c>
    </row>
    <row r="417" spans="1:25" ht="12.75">
      <c r="A417" t="s">
        <v>415</v>
      </c>
      <c r="B417">
        <v>228</v>
      </c>
      <c r="C417">
        <v>0</v>
      </c>
      <c r="D417" s="4">
        <f t="shared" si="154"/>
        <v>0</v>
      </c>
      <c r="E417" s="4">
        <v>2</v>
      </c>
      <c r="F417">
        <f t="shared" si="167"/>
        <v>0</v>
      </c>
      <c r="G417" t="str">
        <f t="shared" si="165"/>
        <v>     W2A-019</v>
      </c>
      <c r="H417" s="15">
        <f t="shared" si="138"/>
        <v>0.36302313481320253</v>
      </c>
      <c r="I417" s="4">
        <f t="shared" si="156"/>
        <v>0.041979105676202916</v>
      </c>
      <c r="J417">
        <f t="shared" si="166"/>
        <v>0.0249171759569423</v>
      </c>
      <c r="K417">
        <f t="shared" si="163"/>
        <v>0.009277891970472602</v>
      </c>
      <c r="L417">
        <f t="shared" si="168"/>
        <v>0.050617990753925333</v>
      </c>
      <c r="O417" t="s">
        <v>561</v>
      </c>
      <c r="P417">
        <f>P414</f>
        <v>0.01489995742869306</v>
      </c>
      <c r="Q417" s="9">
        <f>Q416</f>
        <v>9859.923432209986</v>
      </c>
      <c r="R417" s="7">
        <f>SQRT(P417*(1-P417)/Q417)</f>
        <v>0.0012201013607908535</v>
      </c>
      <c r="S417" s="7">
        <f>$R$1/Q417</f>
        <v>0.00038960172743846407</v>
      </c>
      <c r="T417">
        <f>(P417+S417/2)/(1+S417)</f>
        <v>0.015088879638839888</v>
      </c>
      <c r="U417">
        <f>$Q$1*SQRT((P417*(1-P417)+S417/4)/Q417)/(1+S417)</f>
        <v>0.0023983366482440635</v>
      </c>
      <c r="V417">
        <f>T417-U417</f>
        <v>0.012690542990595825</v>
      </c>
      <c r="W417">
        <f>T417+U417</f>
        <v>0.017487216287083954</v>
      </c>
      <c r="Y417">
        <f t="shared" si="160"/>
        <v>230</v>
      </c>
    </row>
    <row r="418" spans="1:25" ht="12.75">
      <c r="A418" t="s">
        <v>416</v>
      </c>
      <c r="B418">
        <v>152</v>
      </c>
      <c r="C418">
        <v>0</v>
      </c>
      <c r="D418" s="4">
        <f t="shared" si="154"/>
        <v>0</v>
      </c>
      <c r="E418" s="4">
        <v>2</v>
      </c>
      <c r="F418">
        <f t="shared" si="167"/>
        <v>0</v>
      </c>
      <c r="G418" t="str">
        <f t="shared" si="165"/>
        <v>     W2A-020</v>
      </c>
      <c r="H418" s="15">
        <f t="shared" si="138"/>
        <v>0.24201542320880168</v>
      </c>
      <c r="I418" s="4">
        <f t="shared" si="156"/>
        <v>0.027986070450801946</v>
      </c>
      <c r="J418">
        <f t="shared" si="166"/>
        <v>0.016611450637961534</v>
      </c>
      <c r="K418">
        <f t="shared" si="163"/>
        <v>0.006185261313648401</v>
      </c>
      <c r="L418">
        <f t="shared" si="168"/>
        <v>0.03374532716928356</v>
      </c>
      <c r="Y418">
        <f t="shared" si="160"/>
        <v>150</v>
      </c>
    </row>
    <row r="419" spans="1:25" ht="12.75">
      <c r="A419" t="s">
        <v>417</v>
      </c>
      <c r="B419" s="1">
        <v>2376</v>
      </c>
      <c r="C419">
        <v>11</v>
      </c>
      <c r="D419" s="3">
        <f t="shared" si="154"/>
        <v>0.004629629629629629</v>
      </c>
      <c r="E419" s="3">
        <v>2</v>
      </c>
      <c r="L419" t="str">
        <f>$A419</f>
        <v>    technology</v>
      </c>
      <c r="P419" t="s">
        <v>550</v>
      </c>
      <c r="Q419" t="s">
        <v>549</v>
      </c>
      <c r="R419" t="s">
        <v>551</v>
      </c>
      <c r="S419" s="22" t="s">
        <v>644</v>
      </c>
      <c r="T419" t="s">
        <v>552</v>
      </c>
      <c r="U419" t="s">
        <v>553</v>
      </c>
      <c r="V419" t="s">
        <v>554</v>
      </c>
      <c r="W419" t="s">
        <v>555</v>
      </c>
      <c r="Y419">
        <f t="shared" si="160"/>
        <v>2380</v>
      </c>
    </row>
    <row r="420" spans="1:25" ht="12.75">
      <c r="A420" t="s">
        <v>418</v>
      </c>
      <c r="B420">
        <v>198</v>
      </c>
      <c r="C420">
        <v>0</v>
      </c>
      <c r="D420" s="4">
        <f t="shared" si="154"/>
        <v>0</v>
      </c>
      <c r="E420" s="4">
        <v>2</v>
      </c>
      <c r="F420">
        <f aca="true" t="shared" si="169" ref="F420:F429">ROUND(D420*$F$5,2)/$F$5</f>
        <v>0</v>
      </c>
      <c r="G420" t="str">
        <f aca="true" t="shared" si="170" ref="G420:G429">A420</f>
        <v>     W2A-031</v>
      </c>
      <c r="H420" s="15">
        <f t="shared" si="138"/>
        <v>0.31525693286409695</v>
      </c>
      <c r="I420" s="4">
        <f t="shared" si="156"/>
        <v>0.03645553913986043</v>
      </c>
      <c r="J420">
        <f aca="true" t="shared" si="171" ref="J420:J429">B420*(D$384-D420)^2</f>
        <v>0.0216386001731341</v>
      </c>
      <c r="K420">
        <f t="shared" si="163"/>
        <v>0.00805711671119989</v>
      </c>
      <c r="L420">
        <f>B420*(D$419-D420)^2</f>
        <v>0.004243827160493827</v>
      </c>
      <c r="N420" s="2" t="s">
        <v>611</v>
      </c>
      <c r="O420" t="s">
        <v>556</v>
      </c>
      <c r="P420" s="10">
        <f>D419</f>
        <v>0.004629629629629629</v>
      </c>
      <c r="Q420" s="13">
        <f>B419</f>
        <v>2376</v>
      </c>
      <c r="R420" s="7">
        <f>SQRT(P420*(1-P420)/Q420)</f>
        <v>0.001392650888753892</v>
      </c>
      <c r="S420" s="7">
        <f>$R$1/Q420</f>
        <v>0.0016167690242424241</v>
      </c>
      <c r="T420">
        <f>(P420+S420/2)/(1+S420)</f>
        <v>0.005429236320642335</v>
      </c>
      <c r="U420">
        <f>$Q$1*SQRT((P420*(1-P420)+S420/4)/Q420)/(1+S420)</f>
        <v>0.0028421353862228605</v>
      </c>
      <c r="V420">
        <f>T420-U420</f>
        <v>0.0025871009344194747</v>
      </c>
      <c r="W420">
        <f>T420+U420</f>
        <v>0.008271371706865196</v>
      </c>
      <c r="Y420">
        <f t="shared" si="160"/>
        <v>200</v>
      </c>
    </row>
    <row r="421" spans="1:25" ht="12.75">
      <c r="A421" t="s">
        <v>419</v>
      </c>
      <c r="B421">
        <v>273</v>
      </c>
      <c r="C421">
        <v>0</v>
      </c>
      <c r="D421" s="4">
        <f t="shared" si="154"/>
        <v>0</v>
      </c>
      <c r="E421" s="4">
        <v>2</v>
      </c>
      <c r="F421">
        <f t="shared" si="169"/>
        <v>0</v>
      </c>
      <c r="G421" t="str">
        <f t="shared" si="170"/>
        <v>     W2A-032</v>
      </c>
      <c r="H421" s="15">
        <f t="shared" si="138"/>
        <v>0.43467243773686093</v>
      </c>
      <c r="I421" s="4">
        <f t="shared" si="156"/>
        <v>0.050264455480716654</v>
      </c>
      <c r="J421">
        <f t="shared" si="171"/>
        <v>0.029835039632654596</v>
      </c>
      <c r="K421">
        <f t="shared" si="163"/>
        <v>0.011109054859381667</v>
      </c>
      <c r="L421">
        <f aca="true" t="shared" si="172" ref="L421:L429">B421*(D$419-D421)^2</f>
        <v>0.00585133744855967</v>
      </c>
      <c r="O421" t="s">
        <v>633</v>
      </c>
      <c r="P421">
        <f>P420</f>
        <v>0.004629629629629629</v>
      </c>
      <c r="Q421" s="11">
        <v>10</v>
      </c>
      <c r="R421" s="7">
        <f>SQRT(P421*(1-P421)/Q421)</f>
        <v>0.02146670948031413</v>
      </c>
      <c r="S421" s="7">
        <f>R421^2</f>
        <v>0.0004608196159122085</v>
      </c>
      <c r="Y421">
        <f t="shared" si="160"/>
        <v>270</v>
      </c>
    </row>
    <row r="422" spans="1:25" ht="12.75">
      <c r="A422" t="s">
        <v>420</v>
      </c>
      <c r="B422">
        <v>290</v>
      </c>
      <c r="C422">
        <v>0</v>
      </c>
      <c r="D422" s="4">
        <f t="shared" si="154"/>
        <v>0</v>
      </c>
      <c r="E422" s="4">
        <v>2</v>
      </c>
      <c r="F422">
        <f t="shared" si="169"/>
        <v>0</v>
      </c>
      <c r="G422" t="str">
        <f t="shared" si="170"/>
        <v>     W2A-033</v>
      </c>
      <c r="H422" s="15">
        <f t="shared" si="138"/>
        <v>0.46173995217468744</v>
      </c>
      <c r="I422" s="4">
        <f t="shared" si="156"/>
        <v>0.05339447651797739</v>
      </c>
      <c r="J422">
        <f t="shared" si="171"/>
        <v>0.03169289924347924</v>
      </c>
      <c r="K422">
        <f t="shared" si="163"/>
        <v>0.01180082750630287</v>
      </c>
      <c r="L422">
        <f t="shared" si="172"/>
        <v>0.006215706447187928</v>
      </c>
      <c r="O422" t="s">
        <v>632</v>
      </c>
      <c r="R422" s="7">
        <f>SQRT(S422)</f>
        <v>0.015511219809069561</v>
      </c>
      <c r="S422" s="12">
        <f>Q421/(Q421-1)*SUM(L420:L429)/Q420</f>
        <v>0.00024059793996527193</v>
      </c>
      <c r="Y422">
        <f t="shared" si="160"/>
        <v>290</v>
      </c>
    </row>
    <row r="423" spans="1:25" ht="12.75">
      <c r="A423" t="s">
        <v>421</v>
      </c>
      <c r="B423">
        <v>214</v>
      </c>
      <c r="C423">
        <v>11</v>
      </c>
      <c r="D423" s="4">
        <f t="shared" si="154"/>
        <v>0.0514018691588785</v>
      </c>
      <c r="E423" s="4">
        <v>2</v>
      </c>
      <c r="F423">
        <f t="shared" si="169"/>
        <v>0.05125</v>
      </c>
      <c r="G423" t="str">
        <f t="shared" si="170"/>
        <v>     W2A-034</v>
      </c>
      <c r="H423" s="15">
        <f t="shared" si="138"/>
        <v>0.028298566201301077</v>
      </c>
      <c r="I423" s="4">
        <f t="shared" si="156"/>
        <v>0.3063030912160531</v>
      </c>
      <c r="J423">
        <f t="shared" si="171"/>
        <v>0.3588200046108123</v>
      </c>
      <c r="K423">
        <f t="shared" si="163"/>
        <v>0.4337892614353949</v>
      </c>
      <c r="L423">
        <f t="shared" si="172"/>
        <v>0.4681554715844262</v>
      </c>
      <c r="Q423" s="9">
        <f>(Q420-Q421)*S423+Q421</f>
        <v>4541.6232192414445</v>
      </c>
      <c r="R423" s="7"/>
      <c r="S423">
        <f>S421/S422</f>
        <v>1.9153098982423686</v>
      </c>
      <c r="T423" t="s">
        <v>623</v>
      </c>
      <c r="Y423">
        <f t="shared" si="160"/>
        <v>210</v>
      </c>
    </row>
    <row r="424" spans="1:25" ht="12.75">
      <c r="A424" t="s">
        <v>422</v>
      </c>
      <c r="B424">
        <v>246</v>
      </c>
      <c r="C424">
        <v>0</v>
      </c>
      <c r="D424" s="4">
        <f t="shared" si="154"/>
        <v>0</v>
      </c>
      <c r="E424" s="4">
        <v>2</v>
      </c>
      <c r="F424">
        <f t="shared" si="169"/>
        <v>0</v>
      </c>
      <c r="G424" t="str">
        <f t="shared" si="170"/>
        <v>     W2A-035</v>
      </c>
      <c r="H424" s="15">
        <f t="shared" si="138"/>
        <v>0.3916828559826659</v>
      </c>
      <c r="I424" s="4">
        <f t="shared" si="156"/>
        <v>0.04529324559800841</v>
      </c>
      <c r="J424">
        <f t="shared" si="171"/>
        <v>0.026884321427227218</v>
      </c>
      <c r="K424">
        <f t="shared" si="163"/>
        <v>0.010010357126036228</v>
      </c>
      <c r="L424">
        <f t="shared" si="172"/>
        <v>0.0052726337448559665</v>
      </c>
      <c r="O424" t="s">
        <v>561</v>
      </c>
      <c r="P424">
        <f>P421</f>
        <v>0.004629629629629629</v>
      </c>
      <c r="Q424" s="9">
        <f>Q423</f>
        <v>4541.6232192414445</v>
      </c>
      <c r="R424" s="7">
        <f>SQRT(P424*(1-P424)/Q424)</f>
        <v>0.0010073025375825716</v>
      </c>
      <c r="S424" s="7">
        <f>$R$1/Q424</f>
        <v>0.0008458304478726901</v>
      </c>
      <c r="T424">
        <f>(P424+S424/2)/(1+S424)</f>
        <v>0.005048274868972568</v>
      </c>
      <c r="U424">
        <f>$Q$1*SQRT((P424*(1-P424)+S424/4)/Q424)/(1+S424)</f>
        <v>0.002017355299877508</v>
      </c>
      <c r="V424">
        <f>T424-U424</f>
        <v>0.0030309195690950597</v>
      </c>
      <c r="W424">
        <f>T424+U424</f>
        <v>0.007065630168850076</v>
      </c>
      <c r="Y424">
        <f t="shared" si="160"/>
        <v>250</v>
      </c>
    </row>
    <row r="425" spans="1:25" ht="12.75">
      <c r="A425" t="s">
        <v>423</v>
      </c>
      <c r="B425">
        <v>246</v>
      </c>
      <c r="C425">
        <v>0</v>
      </c>
      <c r="D425" s="4">
        <f t="shared" si="154"/>
        <v>0</v>
      </c>
      <c r="E425" s="4">
        <v>2</v>
      </c>
      <c r="F425">
        <f t="shared" si="169"/>
        <v>0</v>
      </c>
      <c r="G425" t="str">
        <f t="shared" si="170"/>
        <v>     W2A-036</v>
      </c>
      <c r="H425" s="15">
        <f t="shared" si="138"/>
        <v>0.3916828559826659</v>
      </c>
      <c r="I425" s="4">
        <f t="shared" si="156"/>
        <v>0.04529324559800841</v>
      </c>
      <c r="J425">
        <f t="shared" si="171"/>
        <v>0.026884321427227218</v>
      </c>
      <c r="K425">
        <f t="shared" si="163"/>
        <v>0.010010357126036228</v>
      </c>
      <c r="L425">
        <f t="shared" si="172"/>
        <v>0.0052726337448559665</v>
      </c>
      <c r="Y425">
        <f t="shared" si="160"/>
        <v>250</v>
      </c>
    </row>
    <row r="426" spans="1:25" ht="12.75">
      <c r="A426" t="s">
        <v>424</v>
      </c>
      <c r="B426">
        <v>215</v>
      </c>
      <c r="C426">
        <v>0</v>
      </c>
      <c r="D426" s="4">
        <f t="shared" si="154"/>
        <v>0</v>
      </c>
      <c r="E426" s="4">
        <v>2</v>
      </c>
      <c r="F426">
        <f t="shared" si="169"/>
        <v>0</v>
      </c>
      <c r="G426" t="str">
        <f t="shared" si="170"/>
        <v>     W2A-037</v>
      </c>
      <c r="H426" s="15">
        <f t="shared" si="138"/>
        <v>0.34232444730192346</v>
      </c>
      <c r="I426" s="4">
        <f t="shared" si="156"/>
        <v>0.03958556017712117</v>
      </c>
      <c r="J426">
        <f t="shared" si="171"/>
        <v>0.02349645978395875</v>
      </c>
      <c r="K426">
        <f t="shared" si="163"/>
        <v>0.008748889358121093</v>
      </c>
      <c r="L426">
        <f t="shared" si="172"/>
        <v>0.004608196159122085</v>
      </c>
      <c r="Y426">
        <f t="shared" si="160"/>
        <v>220</v>
      </c>
    </row>
    <row r="427" spans="1:25" ht="12.75">
      <c r="A427" t="s">
        <v>425</v>
      </c>
      <c r="B427">
        <v>254</v>
      </c>
      <c r="C427">
        <v>0</v>
      </c>
      <c r="D427" s="4">
        <f t="shared" si="154"/>
        <v>0</v>
      </c>
      <c r="E427" s="4">
        <v>2</v>
      </c>
      <c r="F427">
        <f t="shared" si="169"/>
        <v>0</v>
      </c>
      <c r="G427" t="str">
        <f t="shared" si="170"/>
        <v>     W2A-038</v>
      </c>
      <c r="H427" s="15">
        <f>B427*(D$2-D427)^2</f>
        <v>0.4044205098357607</v>
      </c>
      <c r="I427" s="4">
        <f t="shared" si="156"/>
        <v>0.046766196674366406</v>
      </c>
      <c r="J427">
        <f t="shared" si="171"/>
        <v>0.027758608302909406</v>
      </c>
      <c r="K427">
        <f t="shared" si="163"/>
        <v>0.010335897195175617</v>
      </c>
      <c r="L427">
        <f t="shared" si="172"/>
        <v>0.005444101508916323</v>
      </c>
      <c r="Y427">
        <f t="shared" si="160"/>
        <v>250</v>
      </c>
    </row>
    <row r="428" spans="1:25" ht="12.75">
      <c r="A428" t="s">
        <v>426</v>
      </c>
      <c r="B428">
        <v>244</v>
      </c>
      <c r="C428">
        <v>0</v>
      </c>
      <c r="D428" s="4">
        <f t="shared" si="154"/>
        <v>0</v>
      </c>
      <c r="E428" s="4">
        <v>2</v>
      </c>
      <c r="F428">
        <f t="shared" si="169"/>
        <v>0</v>
      </c>
      <c r="G428" t="str">
        <f t="shared" si="170"/>
        <v>     W2A-039</v>
      </c>
      <c r="H428" s="15">
        <f>B428*(D$2-D428)^2</f>
        <v>0.3884984425193922</v>
      </c>
      <c r="I428" s="4">
        <f t="shared" si="156"/>
        <v>0.04492500782891891</v>
      </c>
      <c r="J428">
        <f t="shared" si="171"/>
        <v>0.026665749708306673</v>
      </c>
      <c r="K428">
        <f t="shared" si="163"/>
        <v>0.00992897210875138</v>
      </c>
      <c r="L428">
        <f t="shared" si="172"/>
        <v>0.005229766803840878</v>
      </c>
      <c r="Y428">
        <f t="shared" si="160"/>
        <v>240</v>
      </c>
    </row>
    <row r="429" spans="1:25" ht="12.75">
      <c r="A429" t="s">
        <v>427</v>
      </c>
      <c r="B429">
        <v>196</v>
      </c>
      <c r="C429">
        <v>0</v>
      </c>
      <c r="D429" s="4">
        <f t="shared" si="154"/>
        <v>0</v>
      </c>
      <c r="E429" s="4">
        <v>2</v>
      </c>
      <c r="F429">
        <f t="shared" si="169"/>
        <v>0</v>
      </c>
      <c r="G429" t="str">
        <f t="shared" si="170"/>
        <v>     W2A-040</v>
      </c>
      <c r="H429" s="15">
        <f>B429*(D$2-D429)^2</f>
        <v>0.3120725194008232</v>
      </c>
      <c r="I429" s="4">
        <f t="shared" si="156"/>
        <v>0.03608730137077093</v>
      </c>
      <c r="J429">
        <f t="shared" si="171"/>
        <v>0.021420028454213556</v>
      </c>
      <c r="K429">
        <f t="shared" si="163"/>
        <v>0.007975731693915043</v>
      </c>
      <c r="L429">
        <f t="shared" si="172"/>
        <v>0.004200960219478737</v>
      </c>
      <c r="Y429">
        <f t="shared" si="160"/>
        <v>200</v>
      </c>
    </row>
    <row r="430" spans="1:25" ht="12.75">
      <c r="A430" t="s">
        <v>428</v>
      </c>
      <c r="B430" s="1">
        <v>7253</v>
      </c>
      <c r="C430">
        <v>225</v>
      </c>
      <c r="D430" s="3">
        <f t="shared" si="154"/>
        <v>0.03102164621535916</v>
      </c>
      <c r="E430" s="3">
        <v>2</v>
      </c>
      <c r="K430" t="str">
        <f>$A430</f>
        <v>   creative writing</v>
      </c>
      <c r="P430" t="s">
        <v>550</v>
      </c>
      <c r="Q430" t="s">
        <v>549</v>
      </c>
      <c r="R430" t="s">
        <v>551</v>
      </c>
      <c r="S430" s="22" t="s">
        <v>644</v>
      </c>
      <c r="T430" t="s">
        <v>552</v>
      </c>
      <c r="U430" t="s">
        <v>553</v>
      </c>
      <c r="V430" t="s">
        <v>554</v>
      </c>
      <c r="W430" t="s">
        <v>555</v>
      </c>
      <c r="Y430">
        <f t="shared" si="160"/>
        <v>7250</v>
      </c>
    </row>
    <row r="431" spans="1:25" ht="12.75">
      <c r="A431" t="s">
        <v>429</v>
      </c>
      <c r="B431" s="1">
        <v>7253</v>
      </c>
      <c r="C431">
        <v>225</v>
      </c>
      <c r="D431" s="3">
        <f t="shared" si="154"/>
        <v>0.03102164621535916</v>
      </c>
      <c r="E431" s="3">
        <v>2</v>
      </c>
      <c r="L431" t="str">
        <f>$A431</f>
        <v>    novels/stories</v>
      </c>
      <c r="N431" s="2" t="s">
        <v>583</v>
      </c>
      <c r="O431" t="s">
        <v>556</v>
      </c>
      <c r="P431" s="10">
        <f>D430</f>
        <v>0.03102164621535916</v>
      </c>
      <c r="Q431" s="13">
        <f>B430</f>
        <v>7253</v>
      </c>
      <c r="R431" s="7">
        <f>SQRT(P431*(1-P431)/Q431)</f>
        <v>0.0020357789492377832</v>
      </c>
      <c r="S431" s="7">
        <f>$R$1/Q431</f>
        <v>0.0005296350753619192</v>
      </c>
      <c r="T431">
        <f>(P431+S431/2)/(1+S431)</f>
        <v>0.03126990211607632</v>
      </c>
      <c r="U431">
        <f>$Q$1*SQRT((P431*(1-P431)+S431/4)/Q431)/(1+S431)</f>
        <v>0.003996706768273744</v>
      </c>
      <c r="V431">
        <f>T431-U431</f>
        <v>0.02727319534780257</v>
      </c>
      <c r="W431">
        <f>T431+U431</f>
        <v>0.03526660888435006</v>
      </c>
      <c r="Y431">
        <f t="shared" si="160"/>
        <v>7250</v>
      </c>
    </row>
    <row r="432" spans="1:25" ht="12.75">
      <c r="A432" t="s">
        <v>430</v>
      </c>
      <c r="B432">
        <v>402</v>
      </c>
      <c r="C432">
        <v>10</v>
      </c>
      <c r="D432" s="4">
        <f t="shared" si="154"/>
        <v>0.024875621890547265</v>
      </c>
      <c r="E432" s="4">
        <v>2</v>
      </c>
      <c r="F432">
        <f aca="true" t="shared" si="173" ref="F432:F451">ROUND(D432*$F$5,2)/$F$5</f>
        <v>0.025</v>
      </c>
      <c r="G432" t="str">
        <f aca="true" t="shared" si="174" ref="G432:G451">A432</f>
        <v>     W2F-001</v>
      </c>
      <c r="H432" s="15">
        <f aca="true" t="shared" si="175" ref="H432:H451">B432*(D$2-D432)^2</f>
        <v>0.09077402037198848</v>
      </c>
      <c r="I432" s="4">
        <f aca="true" t="shared" si="176" ref="I432:I451">B432*(D$326-D432)^2</f>
        <v>0.05139118247047395</v>
      </c>
      <c r="J432">
        <f aca="true" t="shared" si="177" ref="J432:J451">B432*(D$384-D432)^2</f>
        <v>0.08360937980727551</v>
      </c>
      <c r="K432">
        <f>B432*(D$430-D432)^2</f>
        <v>0.015184993230474168</v>
      </c>
      <c r="L432">
        <f>B432*(D$431-D432)^2</f>
        <v>0.015184993230474168</v>
      </c>
      <c r="N432" s="2" t="s">
        <v>584</v>
      </c>
      <c r="Q432" s="1"/>
      <c r="R432" s="7"/>
      <c r="S432" s="7"/>
      <c r="Y432">
        <f t="shared" si="160"/>
        <v>400</v>
      </c>
    </row>
    <row r="433" spans="1:25" ht="12.75">
      <c r="A433" t="s">
        <v>431</v>
      </c>
      <c r="B433">
        <v>439</v>
      </c>
      <c r="C433">
        <v>19</v>
      </c>
      <c r="D433" s="4">
        <f t="shared" si="154"/>
        <v>0.04328018223234624</v>
      </c>
      <c r="E433" s="4">
        <v>2</v>
      </c>
      <c r="F433">
        <f t="shared" si="173"/>
        <v>0.04375</v>
      </c>
      <c r="G433" t="str">
        <f t="shared" si="174"/>
        <v>     W2F-002</v>
      </c>
      <c r="H433" s="15">
        <f t="shared" si="175"/>
        <v>0.005008538765308778</v>
      </c>
      <c r="I433" s="4">
        <f t="shared" si="176"/>
        <v>0.3875280794879464</v>
      </c>
      <c r="J433">
        <f t="shared" si="177"/>
        <v>0.4730484209753072</v>
      </c>
      <c r="K433">
        <f aca="true" t="shared" si="178" ref="K433:K451">B433*(D$430-D433)^2</f>
        <v>0.06596927861781877</v>
      </c>
      <c r="L433">
        <f aca="true" t="shared" si="179" ref="L433:L451">B433*(D$431-D433)^2</f>
        <v>0.06596927861781877</v>
      </c>
      <c r="R433" t="s">
        <v>551</v>
      </c>
      <c r="S433" t="s">
        <v>558</v>
      </c>
      <c r="Y433">
        <f t="shared" si="160"/>
        <v>440</v>
      </c>
    </row>
    <row r="434" spans="1:25" ht="12.75">
      <c r="A434" t="s">
        <v>432</v>
      </c>
      <c r="B434">
        <v>373</v>
      </c>
      <c r="C434">
        <v>14</v>
      </c>
      <c r="D434" s="4">
        <f t="shared" si="154"/>
        <v>0.03753351206434316</v>
      </c>
      <c r="E434" s="4">
        <v>2</v>
      </c>
      <c r="F434">
        <f t="shared" si="173"/>
        <v>0.0375</v>
      </c>
      <c r="G434" t="str">
        <f t="shared" si="174"/>
        <v>     W2F-003</v>
      </c>
      <c r="H434" s="15">
        <f t="shared" si="175"/>
        <v>0.002093253289251749</v>
      </c>
      <c r="I434" s="4">
        <f t="shared" si="176"/>
        <v>0.2142123536052126</v>
      </c>
      <c r="J434">
        <f t="shared" si="177"/>
        <v>0.27352113803776834</v>
      </c>
      <c r="K434">
        <f t="shared" si="178"/>
        <v>0.015816840019516214</v>
      </c>
      <c r="L434">
        <f t="shared" si="179"/>
        <v>0.015816840019516214</v>
      </c>
      <c r="O434" t="s">
        <v>633</v>
      </c>
      <c r="P434">
        <f>P431</f>
        <v>0.03102164621535916</v>
      </c>
      <c r="Q434" s="11">
        <v>20</v>
      </c>
      <c r="R434" s="7">
        <f>SQRT(P434*(1-P434)/Q434)</f>
        <v>0.03876809492446608</v>
      </c>
      <c r="S434" s="7">
        <f>R434^2</f>
        <v>0.001502965184072413</v>
      </c>
      <c r="Y434">
        <f t="shared" si="160"/>
        <v>370</v>
      </c>
    </row>
    <row r="435" spans="1:25" ht="12.75">
      <c r="A435" t="s">
        <v>433</v>
      </c>
      <c r="B435">
        <v>376</v>
      </c>
      <c r="C435">
        <v>23</v>
      </c>
      <c r="D435" s="4">
        <f t="shared" si="154"/>
        <v>0.061170212765957445</v>
      </c>
      <c r="E435" s="4">
        <v>2</v>
      </c>
      <c r="F435">
        <f t="shared" si="173"/>
        <v>0.06125</v>
      </c>
      <c r="G435" t="str">
        <f t="shared" si="174"/>
        <v>     W2F-004</v>
      </c>
      <c r="H435" s="15">
        <f t="shared" si="175"/>
        <v>0.17007122401403002</v>
      </c>
      <c r="I435" s="4">
        <f t="shared" si="176"/>
        <v>0.8519676897552746</v>
      </c>
      <c r="J435">
        <f t="shared" si="177"/>
        <v>0.9671229411912619</v>
      </c>
      <c r="K435">
        <f t="shared" si="178"/>
        <v>0.341759960461001</v>
      </c>
      <c r="L435">
        <f t="shared" si="179"/>
        <v>0.341759960461001</v>
      </c>
      <c r="O435" t="s">
        <v>632</v>
      </c>
      <c r="R435" s="7">
        <f>SQRT(S435)</f>
        <v>0.017553724896308985</v>
      </c>
      <c r="S435" s="12">
        <f>Q434/(Q434-1)*SUM(K432:K451)/Q431</f>
        <v>0.0003081332577352979</v>
      </c>
      <c r="Y435">
        <f t="shared" si="160"/>
        <v>380</v>
      </c>
    </row>
    <row r="436" spans="1:25" ht="12.75">
      <c r="A436" t="s">
        <v>434</v>
      </c>
      <c r="B436">
        <v>293</v>
      </c>
      <c r="C436">
        <v>8</v>
      </c>
      <c r="D436" s="4">
        <f t="shared" si="154"/>
        <v>0.027303754266211604</v>
      </c>
      <c r="E436" s="4">
        <v>2</v>
      </c>
      <c r="F436">
        <f t="shared" si="173"/>
        <v>0.0275</v>
      </c>
      <c r="G436" t="str">
        <f t="shared" si="174"/>
        <v>     W2F-005</v>
      </c>
      <c r="H436" s="15">
        <f t="shared" si="175"/>
        <v>0.04650716277809151</v>
      </c>
      <c r="I436" s="4">
        <f t="shared" si="176"/>
        <v>0.05527220488371404</v>
      </c>
      <c r="J436">
        <f t="shared" si="177"/>
        <v>0.0831869872705713</v>
      </c>
      <c r="K436">
        <f t="shared" si="178"/>
        <v>0.004050057119842112</v>
      </c>
      <c r="L436">
        <f t="shared" si="179"/>
        <v>0.004050057119842112</v>
      </c>
      <c r="Q436" s="9">
        <f>(Q431-Q434)*S436+Q434</f>
        <v>35300.018964179646</v>
      </c>
      <c r="R436" s="7"/>
      <c r="S436">
        <f>S434/S435</f>
        <v>4.87764675296276</v>
      </c>
      <c r="T436" t="s">
        <v>623</v>
      </c>
      <c r="Y436">
        <f t="shared" si="160"/>
        <v>290</v>
      </c>
    </row>
    <row r="437" spans="1:25" ht="12.75">
      <c r="A437" t="s">
        <v>435</v>
      </c>
      <c r="B437">
        <v>388</v>
      </c>
      <c r="C437">
        <v>0</v>
      </c>
      <c r="D437" s="4">
        <f t="shared" si="154"/>
        <v>0</v>
      </c>
      <c r="E437" s="4">
        <v>2</v>
      </c>
      <c r="F437">
        <f t="shared" si="173"/>
        <v>0</v>
      </c>
      <c r="G437" t="str">
        <f t="shared" si="174"/>
        <v>     W2F-006</v>
      </c>
      <c r="H437" s="15">
        <f t="shared" si="175"/>
        <v>0.617776211875099</v>
      </c>
      <c r="I437" s="4">
        <f t="shared" si="176"/>
        <v>0.07143812720336286</v>
      </c>
      <c r="J437">
        <f t="shared" si="177"/>
        <v>0.04240291347058602</v>
      </c>
      <c r="K437">
        <f t="shared" si="178"/>
        <v>0.37338890315743206</v>
      </c>
      <c r="L437">
        <f t="shared" si="179"/>
        <v>0.37338890315743206</v>
      </c>
      <c r="O437" t="s">
        <v>561</v>
      </c>
      <c r="P437">
        <f>P434</f>
        <v>0.03102164621535916</v>
      </c>
      <c r="Q437" s="9">
        <f>Q436</f>
        <v>35300.018964179646</v>
      </c>
      <c r="R437" s="7">
        <f>SQRT(P437*(1-P437)/Q437)</f>
        <v>0.0009227881070135383</v>
      </c>
      <c r="S437" s="7">
        <f>$R$1/Q437</f>
        <v>0.00010882269512370707</v>
      </c>
      <c r="T437">
        <f>(P437+S437/2)/(1+S437)</f>
        <v>0.031072676150557605</v>
      </c>
      <c r="U437">
        <f>$Q$1*SQRT((P437*(1-P437)+S437/4)/Q437)/(1+S437)</f>
        <v>0.0018092491701010766</v>
      </c>
      <c r="V437">
        <f>T437-U437</f>
        <v>0.029263426980456527</v>
      </c>
      <c r="W437">
        <f>T437+U437</f>
        <v>0.03288192532065868</v>
      </c>
      <c r="Y437">
        <f t="shared" si="160"/>
        <v>390</v>
      </c>
    </row>
    <row r="438" spans="1:25" ht="12.75">
      <c r="A438" t="s">
        <v>436</v>
      </c>
      <c r="B438">
        <v>366</v>
      </c>
      <c r="C438">
        <v>9</v>
      </c>
      <c r="D438" s="4">
        <f t="shared" si="154"/>
        <v>0.02459016393442623</v>
      </c>
      <c r="E438" s="4">
        <v>2</v>
      </c>
      <c r="F438">
        <f t="shared" si="173"/>
        <v>0.025</v>
      </c>
      <c r="G438" t="str">
        <f t="shared" si="174"/>
        <v>     W2F-007</v>
      </c>
      <c r="H438" s="15">
        <f t="shared" si="175"/>
        <v>0.08581476500257514</v>
      </c>
      <c r="I438" s="4">
        <f t="shared" si="176"/>
        <v>0.044456241933425185</v>
      </c>
      <c r="J438">
        <f t="shared" si="177"/>
        <v>0.07313832083119177</v>
      </c>
      <c r="K438">
        <f t="shared" si="178"/>
        <v>0.015139210944763264</v>
      </c>
      <c r="L438">
        <f t="shared" si="179"/>
        <v>0.015139210944763264</v>
      </c>
      <c r="Y438">
        <f t="shared" si="160"/>
        <v>370</v>
      </c>
    </row>
    <row r="439" spans="1:25" ht="12.75">
      <c r="A439" t="s">
        <v>437</v>
      </c>
      <c r="B439">
        <v>365</v>
      </c>
      <c r="C439">
        <v>19</v>
      </c>
      <c r="D439" s="4">
        <f t="shared" si="154"/>
        <v>0.052054794520547946</v>
      </c>
      <c r="E439" s="4">
        <v>2</v>
      </c>
      <c r="F439">
        <f t="shared" si="173"/>
        <v>0.0525</v>
      </c>
      <c r="G439" t="str">
        <f t="shared" si="174"/>
        <v>     W2F-008</v>
      </c>
      <c r="H439" s="15">
        <f t="shared" si="175"/>
        <v>0.05390287410001402</v>
      </c>
      <c r="I439" s="4">
        <f t="shared" si="176"/>
        <v>0.5406209155074674</v>
      </c>
      <c r="J439">
        <f t="shared" si="177"/>
        <v>0.6316789008510795</v>
      </c>
      <c r="K439">
        <f t="shared" si="178"/>
        <v>0.16147356458424403</v>
      </c>
      <c r="L439">
        <f t="shared" si="179"/>
        <v>0.16147356458424403</v>
      </c>
      <c r="Y439">
        <f t="shared" si="160"/>
        <v>370</v>
      </c>
    </row>
    <row r="440" spans="1:25" ht="12.75">
      <c r="A440" t="s">
        <v>438</v>
      </c>
      <c r="B440">
        <v>365</v>
      </c>
      <c r="C440">
        <v>8</v>
      </c>
      <c r="D440" s="4">
        <f t="shared" si="154"/>
        <v>0.021917808219178082</v>
      </c>
      <c r="E440" s="4">
        <v>2</v>
      </c>
      <c r="F440">
        <f t="shared" si="173"/>
        <v>0.0225</v>
      </c>
      <c r="G440" t="str">
        <f t="shared" si="174"/>
        <v>     W2F-009</v>
      </c>
      <c r="H440" s="15">
        <f t="shared" si="175"/>
        <v>0.11805847907967677</v>
      </c>
      <c r="I440" s="4">
        <f t="shared" si="176"/>
        <v>0.025441196194667837</v>
      </c>
      <c r="J440">
        <f t="shared" si="177"/>
        <v>0.047968000775442804</v>
      </c>
      <c r="K440">
        <f t="shared" si="178"/>
        <v>0.030251151185159267</v>
      </c>
      <c r="L440">
        <f t="shared" si="179"/>
        <v>0.030251151185159267</v>
      </c>
      <c r="Y440">
        <f t="shared" si="160"/>
        <v>370</v>
      </c>
    </row>
    <row r="441" spans="1:25" ht="12.75">
      <c r="A441" t="s">
        <v>439</v>
      </c>
      <c r="B441">
        <v>339</v>
      </c>
      <c r="C441">
        <v>4</v>
      </c>
      <c r="D441" s="4">
        <f t="shared" si="154"/>
        <v>0.011799410029498525</v>
      </c>
      <c r="E441" s="4">
        <v>2</v>
      </c>
      <c r="F441">
        <f t="shared" si="173"/>
        <v>0.01125</v>
      </c>
      <c r="G441" t="str">
        <f t="shared" si="174"/>
        <v>     W2F-010</v>
      </c>
      <c r="H441" s="15">
        <f t="shared" si="175"/>
        <v>0.2677360002822877</v>
      </c>
      <c r="I441" s="4">
        <f t="shared" si="176"/>
        <v>0.001061610769869007</v>
      </c>
      <c r="J441">
        <f t="shared" si="177"/>
        <v>0.0006136446345359348</v>
      </c>
      <c r="K441">
        <f t="shared" si="178"/>
        <v>0.1252585893909184</v>
      </c>
      <c r="L441">
        <f t="shared" si="179"/>
        <v>0.1252585893909184</v>
      </c>
      <c r="Y441">
        <f t="shared" si="160"/>
        <v>340</v>
      </c>
    </row>
    <row r="442" spans="1:25" ht="12.75">
      <c r="A442" t="s">
        <v>440</v>
      </c>
      <c r="B442">
        <v>346</v>
      </c>
      <c r="C442">
        <v>4</v>
      </c>
      <c r="D442" s="4">
        <f t="shared" si="154"/>
        <v>0.011560693641618497</v>
      </c>
      <c r="E442" s="4">
        <v>2</v>
      </c>
      <c r="F442">
        <f t="shared" si="173"/>
        <v>0.01125</v>
      </c>
      <c r="G442" t="str">
        <f t="shared" si="174"/>
        <v>     W2F-011</v>
      </c>
      <c r="H442" s="15">
        <f t="shared" si="175"/>
        <v>0.2779265818522255</v>
      </c>
      <c r="I442" s="4">
        <f t="shared" si="176"/>
        <v>0.0013955774101621432</v>
      </c>
      <c r="J442">
        <f t="shared" si="177"/>
        <v>0.00042378009923773534</v>
      </c>
      <c r="K442">
        <f t="shared" si="178"/>
        <v>0.13104012157677464</v>
      </c>
      <c r="L442">
        <f t="shared" si="179"/>
        <v>0.13104012157677464</v>
      </c>
      <c r="Y442">
        <f t="shared" si="160"/>
        <v>350</v>
      </c>
    </row>
    <row r="443" spans="1:25" ht="12.75">
      <c r="A443" t="s">
        <v>441</v>
      </c>
      <c r="B443">
        <v>367</v>
      </c>
      <c r="C443">
        <v>12</v>
      </c>
      <c r="D443" s="4">
        <f t="shared" si="154"/>
        <v>0.0326975476839237</v>
      </c>
      <c r="E443" s="4">
        <v>2</v>
      </c>
      <c r="F443">
        <f t="shared" si="173"/>
        <v>0.0325</v>
      </c>
      <c r="G443" t="str">
        <f t="shared" si="174"/>
        <v>     W2F-012</v>
      </c>
      <c r="H443" s="15">
        <f t="shared" si="175"/>
        <v>0.01905127713601065</v>
      </c>
      <c r="I443" s="4">
        <f t="shared" si="176"/>
        <v>0.13428520920862191</v>
      </c>
      <c r="J443">
        <f t="shared" si="177"/>
        <v>0.18158277710753232</v>
      </c>
      <c r="K443">
        <f t="shared" si="178"/>
        <v>0.0010307729837676011</v>
      </c>
      <c r="L443">
        <f t="shared" si="179"/>
        <v>0.0010307729837676011</v>
      </c>
      <c r="Y443">
        <f t="shared" si="160"/>
        <v>370</v>
      </c>
    </row>
    <row r="444" spans="1:25" ht="12.75">
      <c r="A444" t="s">
        <v>442</v>
      </c>
      <c r="B444">
        <v>431</v>
      </c>
      <c r="C444">
        <v>20</v>
      </c>
      <c r="D444" s="4">
        <f t="shared" si="154"/>
        <v>0.04640371229698376</v>
      </c>
      <c r="E444" s="4">
        <v>2</v>
      </c>
      <c r="F444">
        <f t="shared" si="173"/>
        <v>0.04625</v>
      </c>
      <c r="G444" t="str">
        <f t="shared" si="174"/>
        <v>     W2F-013</v>
      </c>
      <c r="H444" s="15">
        <f t="shared" si="175"/>
        <v>0.01821673797216062</v>
      </c>
      <c r="I444" s="4">
        <f t="shared" si="176"/>
        <v>0.4646678291344862</v>
      </c>
      <c r="J444">
        <f t="shared" si="177"/>
        <v>0.5570169421645988</v>
      </c>
      <c r="K444">
        <f t="shared" si="178"/>
        <v>0.10197802944090978</v>
      </c>
      <c r="L444">
        <f t="shared" si="179"/>
        <v>0.10197802944090978</v>
      </c>
      <c r="Y444">
        <f t="shared" si="160"/>
        <v>430</v>
      </c>
    </row>
    <row r="445" spans="1:25" ht="12.75">
      <c r="A445" t="s">
        <v>443</v>
      </c>
      <c r="B445">
        <v>308</v>
      </c>
      <c r="C445">
        <v>7</v>
      </c>
      <c r="D445" s="4">
        <f t="shared" si="154"/>
        <v>0.022727272727272728</v>
      </c>
      <c r="E445" s="4">
        <v>2</v>
      </c>
      <c r="F445">
        <f t="shared" si="173"/>
        <v>0.0225</v>
      </c>
      <c r="G445" t="str">
        <f t="shared" si="174"/>
        <v>     W2F-014</v>
      </c>
      <c r="H445" s="15">
        <f t="shared" si="175"/>
        <v>0.09085606917901047</v>
      </c>
      <c r="I445" s="4">
        <f t="shared" si="176"/>
        <v>0.02583294591530035</v>
      </c>
      <c r="J445">
        <f t="shared" si="177"/>
        <v>0.04639512558381437</v>
      </c>
      <c r="K445">
        <f t="shared" si="178"/>
        <v>0.0211893625204403</v>
      </c>
      <c r="L445">
        <f t="shared" si="179"/>
        <v>0.0211893625204403</v>
      </c>
      <c r="Y445">
        <f t="shared" si="160"/>
        <v>310</v>
      </c>
    </row>
    <row r="446" spans="1:25" ht="12.75">
      <c r="A446" t="s">
        <v>444</v>
      </c>
      <c r="B446">
        <v>368</v>
      </c>
      <c r="C446">
        <v>6</v>
      </c>
      <c r="D446" s="4">
        <f t="shared" si="154"/>
        <v>0.016304347826086956</v>
      </c>
      <c r="E446" s="4">
        <v>2</v>
      </c>
      <c r="F446">
        <f t="shared" si="173"/>
        <v>0.01625</v>
      </c>
      <c r="G446" t="str">
        <f t="shared" si="174"/>
        <v>     W2F-015</v>
      </c>
      <c r="H446" s="15">
        <f t="shared" si="175"/>
        <v>0.20492858140798426</v>
      </c>
      <c r="I446" s="4">
        <f t="shared" si="176"/>
        <v>0.0027533396557967746</v>
      </c>
      <c r="J446">
        <f t="shared" si="177"/>
        <v>0.0125954304771661</v>
      </c>
      <c r="K446">
        <f t="shared" si="178"/>
        <v>0.07970838485142573</v>
      </c>
      <c r="L446">
        <f t="shared" si="179"/>
        <v>0.07970838485142573</v>
      </c>
      <c r="Y446">
        <f t="shared" si="160"/>
        <v>370</v>
      </c>
    </row>
    <row r="447" spans="1:25" ht="12.75">
      <c r="A447" t="s">
        <v>445</v>
      </c>
      <c r="B447">
        <v>348</v>
      </c>
      <c r="C447">
        <v>17</v>
      </c>
      <c r="D447" s="4">
        <f t="shared" si="154"/>
        <v>0.04885057471264368</v>
      </c>
      <c r="E447" s="4">
        <v>2</v>
      </c>
      <c r="F447">
        <f t="shared" si="173"/>
        <v>0.04875</v>
      </c>
      <c r="G447" t="str">
        <f t="shared" si="174"/>
        <v>     W2F-016</v>
      </c>
      <c r="H447" s="15">
        <f t="shared" si="175"/>
        <v>0.027863894817018925</v>
      </c>
      <c r="I447" s="4">
        <f t="shared" si="176"/>
        <v>0.4331857342991358</v>
      </c>
      <c r="J447">
        <f t="shared" si="177"/>
        <v>0.5130556663850319</v>
      </c>
      <c r="K447">
        <f t="shared" si="178"/>
        <v>0.11061900059372685</v>
      </c>
      <c r="L447">
        <f t="shared" si="179"/>
        <v>0.11061900059372685</v>
      </c>
      <c r="Y447">
        <f t="shared" si="160"/>
        <v>350</v>
      </c>
    </row>
    <row r="448" spans="1:25" ht="12.75">
      <c r="A448" t="s">
        <v>446</v>
      </c>
      <c r="B448">
        <v>267</v>
      </c>
      <c r="C448">
        <v>0</v>
      </c>
      <c r="D448" s="4">
        <f t="shared" si="154"/>
        <v>0</v>
      </c>
      <c r="E448" s="4">
        <v>2</v>
      </c>
      <c r="F448">
        <f t="shared" si="173"/>
        <v>0</v>
      </c>
      <c r="G448" t="str">
        <f t="shared" si="174"/>
        <v>     W2F-017</v>
      </c>
      <c r="H448" s="15">
        <f t="shared" si="175"/>
        <v>0.4251191973470398</v>
      </c>
      <c r="I448" s="4">
        <f t="shared" si="176"/>
        <v>0.04915974217344815</v>
      </c>
      <c r="J448">
        <f t="shared" si="177"/>
        <v>0.029179324475892957</v>
      </c>
      <c r="K448">
        <f t="shared" si="178"/>
        <v>0.25694545655421225</v>
      </c>
      <c r="L448">
        <f t="shared" si="179"/>
        <v>0.25694545655421225</v>
      </c>
      <c r="Y448">
        <f t="shared" si="160"/>
        <v>270</v>
      </c>
    </row>
    <row r="449" spans="1:25" ht="12.75">
      <c r="A449" t="s">
        <v>447</v>
      </c>
      <c r="B449">
        <v>432</v>
      </c>
      <c r="C449">
        <v>23</v>
      </c>
      <c r="D449" s="4">
        <f t="shared" si="154"/>
        <v>0.05324074074074074</v>
      </c>
      <c r="E449" s="4">
        <v>2</v>
      </c>
      <c r="F449">
        <f t="shared" si="173"/>
        <v>0.05375</v>
      </c>
      <c r="G449" t="str">
        <f t="shared" si="174"/>
        <v>     W2F-018</v>
      </c>
      <c r="H449" s="15">
        <f t="shared" si="175"/>
        <v>0.0768569444057096</v>
      </c>
      <c r="I449" s="4">
        <f t="shared" si="176"/>
        <v>0.6799004907097965</v>
      </c>
      <c r="J449">
        <f t="shared" si="177"/>
        <v>0.790865092741053</v>
      </c>
      <c r="K449">
        <f t="shared" si="178"/>
        <v>0.21327328578002763</v>
      </c>
      <c r="L449">
        <f t="shared" si="179"/>
        <v>0.21327328578002763</v>
      </c>
      <c r="Y449">
        <f t="shared" si="160"/>
        <v>430</v>
      </c>
    </row>
    <row r="450" spans="1:25" ht="12.75">
      <c r="A450" t="s">
        <v>448</v>
      </c>
      <c r="B450">
        <v>313</v>
      </c>
      <c r="C450">
        <v>7</v>
      </c>
      <c r="D450" s="4">
        <f t="shared" si="154"/>
        <v>0.022364217252396165</v>
      </c>
      <c r="E450" s="4">
        <v>2</v>
      </c>
      <c r="F450">
        <f t="shared" si="173"/>
        <v>0.0225</v>
      </c>
      <c r="G450" t="str">
        <f t="shared" si="174"/>
        <v>     W2F-019</v>
      </c>
      <c r="H450" s="15">
        <f t="shared" si="175"/>
        <v>0.09627571451305883</v>
      </c>
      <c r="I450" s="4">
        <f t="shared" si="176"/>
        <v>0.02421215201388816</v>
      </c>
      <c r="J450">
        <f t="shared" si="177"/>
        <v>0.04440016655697979</v>
      </c>
      <c r="K450">
        <f t="shared" si="178"/>
        <v>0.023459686865858916</v>
      </c>
      <c r="L450">
        <f t="shared" si="179"/>
        <v>0.023459686865858916</v>
      </c>
      <c r="Y450">
        <f t="shared" si="160"/>
        <v>310</v>
      </c>
    </row>
    <row r="451" spans="1:25" ht="12.75">
      <c r="A451" t="s">
        <v>449</v>
      </c>
      <c r="B451">
        <v>367</v>
      </c>
      <c r="C451">
        <v>15</v>
      </c>
      <c r="D451" s="4">
        <f aca="true" t="shared" si="180" ref="D451:D514">C451/B451</f>
        <v>0.04087193460490463</v>
      </c>
      <c r="E451" s="4">
        <v>2</v>
      </c>
      <c r="F451">
        <f t="shared" si="173"/>
        <v>0.04125</v>
      </c>
      <c r="G451" t="str">
        <f t="shared" si="174"/>
        <v>     W2F-020</v>
      </c>
      <c r="H451" s="15">
        <f t="shared" si="175"/>
        <v>0.00034493260704590264</v>
      </c>
      <c r="I451" s="4">
        <f t="shared" si="176"/>
        <v>0.2735794076685106</v>
      </c>
      <c r="J451">
        <f t="shared" si="177"/>
        <v>0.3395672975936493</v>
      </c>
      <c r="K451">
        <f t="shared" si="178"/>
        <v>0.035609342558097654</v>
      </c>
      <c r="L451">
        <f t="shared" si="179"/>
        <v>0.035609342558097654</v>
      </c>
      <c r="Y451">
        <f t="shared" si="160"/>
        <v>370</v>
      </c>
    </row>
    <row r="452" spans="1:25" ht="12.75">
      <c r="A452" t="s">
        <v>450</v>
      </c>
      <c r="B452" s="1">
        <v>5564</v>
      </c>
      <c r="C452">
        <v>32</v>
      </c>
      <c r="D452" s="3">
        <f t="shared" si="180"/>
        <v>0.005751258087706686</v>
      </c>
      <c r="E452" s="3">
        <v>2</v>
      </c>
      <c r="K452" t="str">
        <f>$A452</f>
        <v>   instructional writing</v>
      </c>
      <c r="P452" t="s">
        <v>550</v>
      </c>
      <c r="Q452" t="s">
        <v>549</v>
      </c>
      <c r="R452" t="s">
        <v>551</v>
      </c>
      <c r="S452" s="22" t="s">
        <v>644</v>
      </c>
      <c r="T452" t="s">
        <v>552</v>
      </c>
      <c r="U452" t="s">
        <v>553</v>
      </c>
      <c r="V452" t="s">
        <v>554</v>
      </c>
      <c r="W452" t="s">
        <v>555</v>
      </c>
      <c r="Y452">
        <f t="shared" si="160"/>
        <v>5560</v>
      </c>
    </row>
    <row r="453" spans="1:25" ht="12.75">
      <c r="A453" t="s">
        <v>451</v>
      </c>
      <c r="B453" s="1">
        <v>2604</v>
      </c>
      <c r="C453">
        <v>21</v>
      </c>
      <c r="D453" s="3">
        <f t="shared" si="180"/>
        <v>0.008064516129032258</v>
      </c>
      <c r="E453" s="3">
        <v>2</v>
      </c>
      <c r="L453" t="str">
        <f>$A453</f>
        <v>    administrative/regulatory</v>
      </c>
      <c r="N453" s="2" t="s">
        <v>585</v>
      </c>
      <c r="O453" t="s">
        <v>556</v>
      </c>
      <c r="P453" s="10">
        <f>D452</f>
        <v>0.005751258087706686</v>
      </c>
      <c r="Q453" s="13">
        <f>B452</f>
        <v>5564</v>
      </c>
      <c r="R453" s="7">
        <f>SQRT(P453*(1-P453)/Q453)</f>
        <v>0.001013760564102357</v>
      </c>
      <c r="S453" s="7">
        <f>$R$1/Q453</f>
        <v>0.0006904103525521208</v>
      </c>
      <c r="T453">
        <f>(P453+S453/2)/(1+S453)</f>
        <v>0.006092257106605937</v>
      </c>
      <c r="U453">
        <f>$Q$1*SQRT((P453*(1-P453)+S453/4)/Q453)/(1+S453)</f>
        <v>0.0020153034481219124</v>
      </c>
      <c r="V453">
        <f>T453-U453</f>
        <v>0.004076953658484025</v>
      </c>
      <c r="W453">
        <f>T453+U453</f>
        <v>0.00810756055472785</v>
      </c>
      <c r="Y453">
        <f t="shared" si="160"/>
        <v>2600</v>
      </c>
    </row>
    <row r="454" spans="1:25" ht="12.75">
      <c r="A454" t="s">
        <v>452</v>
      </c>
      <c r="B454">
        <v>262</v>
      </c>
      <c r="C454">
        <v>0</v>
      </c>
      <c r="D454" s="4">
        <f t="shared" si="180"/>
        <v>0</v>
      </c>
      <c r="E454" s="4">
        <v>2</v>
      </c>
      <c r="F454">
        <f aca="true" t="shared" si="181" ref="F454:F463">ROUND(D454*$F$5,2)/$F$5</f>
        <v>0</v>
      </c>
      <c r="G454" t="str">
        <f aca="true" t="shared" si="182" ref="G454:G463">A454</f>
        <v>     W2D-001</v>
      </c>
      <c r="H454" s="15">
        <f aca="true" t="shared" si="183" ref="H454:H463">B454*(D$2-D454)^2</f>
        <v>0.41715816368885555</v>
      </c>
      <c r="I454" s="4">
        <f aca="true" t="shared" si="184" ref="I454:I463">B454*(D$326-D454)^2</f>
        <v>0.0482391477507244</v>
      </c>
      <c r="J454">
        <f aca="true" t="shared" si="185" ref="J454:J463">B454*(D$384-D454)^2</f>
        <v>0.02863289517859159</v>
      </c>
      <c r="K454">
        <f>B454*(D$452-D454)^2</f>
        <v>0.00866616603294983</v>
      </c>
      <c r="L454">
        <f>B454*(D$453-D454)^2</f>
        <v>0.017039542143600414</v>
      </c>
      <c r="N454" s="2"/>
      <c r="Q454" s="1"/>
      <c r="R454" s="7"/>
      <c r="S454" s="7"/>
      <c r="Y454">
        <f t="shared" si="160"/>
        <v>260</v>
      </c>
    </row>
    <row r="455" spans="1:25" ht="12.75">
      <c r="A455" t="s">
        <v>453</v>
      </c>
      <c r="B455">
        <v>293</v>
      </c>
      <c r="C455">
        <v>0</v>
      </c>
      <c r="D455" s="4">
        <f t="shared" si="180"/>
        <v>0</v>
      </c>
      <c r="E455" s="4">
        <v>2</v>
      </c>
      <c r="F455">
        <f t="shared" si="181"/>
        <v>0</v>
      </c>
      <c r="G455" t="str">
        <f t="shared" si="182"/>
        <v>     W2D-002</v>
      </c>
      <c r="H455" s="15">
        <f t="shared" si="183"/>
        <v>0.466516572369598</v>
      </c>
      <c r="I455" s="4">
        <f t="shared" si="184"/>
        <v>0.05394683317161164</v>
      </c>
      <c r="J455">
        <f t="shared" si="185"/>
        <v>0.032020756821860064</v>
      </c>
      <c r="K455">
        <f aca="true" t="shared" si="186" ref="K455:K474">B455*(D$452-D455)^2</f>
        <v>0.009691552090283589</v>
      </c>
      <c r="L455">
        <f aca="true" t="shared" si="187" ref="L455:L463">B455*(D$453-D455)^2</f>
        <v>0.01905567117585848</v>
      </c>
      <c r="R455" t="s">
        <v>551</v>
      </c>
      <c r="S455" t="s">
        <v>558</v>
      </c>
      <c r="Y455">
        <f t="shared" si="160"/>
        <v>290</v>
      </c>
    </row>
    <row r="456" spans="1:25" ht="12.75">
      <c r="A456" t="s">
        <v>454</v>
      </c>
      <c r="B456">
        <v>252</v>
      </c>
      <c r="C456">
        <v>4</v>
      </c>
      <c r="D456" s="4">
        <f t="shared" si="180"/>
        <v>0.015873015873015872</v>
      </c>
      <c r="E456" s="4">
        <v>2</v>
      </c>
      <c r="F456">
        <f t="shared" si="181"/>
        <v>0.01625</v>
      </c>
      <c r="G456" t="str">
        <f t="shared" si="182"/>
        <v>     W2D-003</v>
      </c>
      <c r="H456" s="15">
        <f t="shared" si="183"/>
        <v>0.14550843800395086</v>
      </c>
      <c r="I456" s="4">
        <f t="shared" si="184"/>
        <v>0.0013376911885451795</v>
      </c>
      <c r="J456">
        <f t="shared" si="185"/>
        <v>0.007400198235561551</v>
      </c>
      <c r="K456">
        <f t="shared" si="186"/>
        <v>0.025817395127445714</v>
      </c>
      <c r="L456">
        <f>B456*(D$453-D456)^2</f>
        <v>0.015365112399451627</v>
      </c>
      <c r="O456" t="s">
        <v>633</v>
      </c>
      <c r="P456">
        <f>P453</f>
        <v>0.005751258087706686</v>
      </c>
      <c r="Q456" s="11">
        <v>20</v>
      </c>
      <c r="R456" s="7">
        <f>SQRT(P456*(1-P456)/Q456)</f>
        <v>0.016908845492988683</v>
      </c>
      <c r="S456" s="7">
        <f>R456^2</f>
        <v>0.00028590905590576373</v>
      </c>
      <c r="Y456">
        <f aca="true" t="shared" si="188" ref="Y456:Y519">ROUND(B456/10,0)*10</f>
        <v>250</v>
      </c>
    </row>
    <row r="457" spans="1:25" ht="12.75">
      <c r="A457" t="s">
        <v>455</v>
      </c>
      <c r="B457">
        <v>265</v>
      </c>
      <c r="C457">
        <v>1</v>
      </c>
      <c r="D457" s="4">
        <f t="shared" si="180"/>
        <v>0.0037735849056603774</v>
      </c>
      <c r="E457" s="4">
        <v>2</v>
      </c>
      <c r="F457">
        <f t="shared" si="181"/>
        <v>0.00375</v>
      </c>
      <c r="G457" t="str">
        <f t="shared" si="182"/>
        <v>     W2D-004</v>
      </c>
      <c r="H457" s="15">
        <f t="shared" si="183"/>
        <v>0.34590343832427656</v>
      </c>
      <c r="I457" s="4">
        <f t="shared" si="184"/>
        <v>0.02542700650782022</v>
      </c>
      <c r="J457">
        <f t="shared" si="185"/>
        <v>0.01182636220251009</v>
      </c>
      <c r="K457">
        <f t="shared" si="186"/>
        <v>0.0010364656719710705</v>
      </c>
      <c r="L457">
        <f t="shared" si="187"/>
        <v>0.004879204052382541</v>
      </c>
      <c r="O457" t="s">
        <v>632</v>
      </c>
      <c r="R457" s="7">
        <f>SQRT(S457)</f>
        <v>0.014799123505256355</v>
      </c>
      <c r="S457" s="12">
        <f>Q456/(Q456-1)*SUM(K454:K474)/Q453</f>
        <v>0.00021901405652383112</v>
      </c>
      <c r="Y457">
        <f t="shared" si="188"/>
        <v>270</v>
      </c>
    </row>
    <row r="458" spans="1:25" ht="12.75">
      <c r="A458" t="s">
        <v>456</v>
      </c>
      <c r="B458">
        <v>228</v>
      </c>
      <c r="C458">
        <v>1</v>
      </c>
      <c r="D458" s="4">
        <f t="shared" si="180"/>
        <v>0.0043859649122807015</v>
      </c>
      <c r="E458" s="4">
        <v>2</v>
      </c>
      <c r="F458">
        <f t="shared" si="181"/>
        <v>0.005</v>
      </c>
      <c r="G458" t="str">
        <f t="shared" si="182"/>
        <v>     W2D-005</v>
      </c>
      <c r="H458" s="15">
        <f t="shared" si="183"/>
        <v>0.28760416926033333</v>
      </c>
      <c r="I458" s="4">
        <f t="shared" si="184"/>
        <v>0.019226987786284813</v>
      </c>
      <c r="J458">
        <f t="shared" si="185"/>
        <v>0.008395165409100305</v>
      </c>
      <c r="K458">
        <f t="shared" si="186"/>
        <v>0.00042499780370916713</v>
      </c>
      <c r="L458">
        <f t="shared" si="187"/>
        <v>0.003085236504372273</v>
      </c>
      <c r="Q458" s="9">
        <f>(Q453-Q456)*S458+Q456</f>
        <v>7257.342803926743</v>
      </c>
      <c r="R458" s="7"/>
      <c r="S458">
        <f>S456/S457</f>
        <v>1.3054370136953</v>
      </c>
      <c r="T458" t="s">
        <v>623</v>
      </c>
      <c r="Y458">
        <f t="shared" si="188"/>
        <v>230</v>
      </c>
    </row>
    <row r="459" spans="1:25" ht="12.75">
      <c r="A459" t="s">
        <v>457</v>
      </c>
      <c r="B459">
        <v>232</v>
      </c>
      <c r="C459">
        <v>0</v>
      </c>
      <c r="D459" s="4">
        <f t="shared" si="180"/>
        <v>0</v>
      </c>
      <c r="E459" s="4">
        <v>2</v>
      </c>
      <c r="F459">
        <f t="shared" si="181"/>
        <v>0</v>
      </c>
      <c r="G459" t="str">
        <f t="shared" si="182"/>
        <v>     W2D-006</v>
      </c>
      <c r="H459" s="15">
        <f t="shared" si="183"/>
        <v>0.3693919617397499</v>
      </c>
      <c r="I459" s="4">
        <f t="shared" si="184"/>
        <v>0.04271558121438192</v>
      </c>
      <c r="J459">
        <f t="shared" si="185"/>
        <v>0.025354319394783394</v>
      </c>
      <c r="K459">
        <f t="shared" si="186"/>
        <v>0.007673856945207483</v>
      </c>
      <c r="L459">
        <f t="shared" si="187"/>
        <v>0.015088449531737772</v>
      </c>
      <c r="O459" t="s">
        <v>561</v>
      </c>
      <c r="P459">
        <f>P456</f>
        <v>0.005751258087706686</v>
      </c>
      <c r="Q459" s="9">
        <f>Q458</f>
        <v>7257.342803926743</v>
      </c>
      <c r="R459" s="7">
        <f>SQRT(P459*(1-P459)/Q459)</f>
        <v>0.0008876466834203551</v>
      </c>
      <c r="S459" s="7">
        <f>$R$1/Q459</f>
        <v>0.0005293181410035507</v>
      </c>
      <c r="T459">
        <f>(P459+S459/2)/(1+S459)</f>
        <v>0.006012734508755939</v>
      </c>
      <c r="U459">
        <f>$Q$1*SQRT((P459*(1-P459)+S459/4)/Q459)/(1+S459)</f>
        <v>0.0017588364502991334</v>
      </c>
      <c r="V459">
        <f>T459-U459</f>
        <v>0.004253898058456805</v>
      </c>
      <c r="W459">
        <f>T459+U459</f>
        <v>0.0077715709590550726</v>
      </c>
      <c r="Y459">
        <f t="shared" si="188"/>
        <v>230</v>
      </c>
    </row>
    <row r="460" spans="1:25" ht="12.75">
      <c r="A460" t="s">
        <v>458</v>
      </c>
      <c r="B460">
        <v>232</v>
      </c>
      <c r="C460">
        <v>0</v>
      </c>
      <c r="D460" s="4">
        <f t="shared" si="180"/>
        <v>0</v>
      </c>
      <c r="E460" s="4">
        <v>2</v>
      </c>
      <c r="F460">
        <f t="shared" si="181"/>
        <v>0</v>
      </c>
      <c r="G460" t="str">
        <f t="shared" si="182"/>
        <v>     W2D-007</v>
      </c>
      <c r="H460" s="15">
        <f t="shared" si="183"/>
        <v>0.3693919617397499</v>
      </c>
      <c r="I460" s="4">
        <f t="shared" si="184"/>
        <v>0.04271558121438192</v>
      </c>
      <c r="J460">
        <f t="shared" si="185"/>
        <v>0.025354319394783394</v>
      </c>
      <c r="K460">
        <f t="shared" si="186"/>
        <v>0.007673856945207483</v>
      </c>
      <c r="L460">
        <f t="shared" si="187"/>
        <v>0.015088449531737772</v>
      </c>
      <c r="Y460">
        <f t="shared" si="188"/>
        <v>230</v>
      </c>
    </row>
    <row r="461" spans="1:25" ht="12.75">
      <c r="A461" t="s">
        <v>459</v>
      </c>
      <c r="B461">
        <v>205</v>
      </c>
      <c r="C461">
        <v>0</v>
      </c>
      <c r="D461" s="4">
        <f t="shared" si="180"/>
        <v>0</v>
      </c>
      <c r="E461" s="4">
        <v>2</v>
      </c>
      <c r="F461">
        <f t="shared" si="181"/>
        <v>0</v>
      </c>
      <c r="G461" t="str">
        <f t="shared" si="182"/>
        <v>     W2D-008</v>
      </c>
      <c r="H461" s="15">
        <f t="shared" si="183"/>
        <v>0.3264023799855549</v>
      </c>
      <c r="I461" s="4">
        <f t="shared" si="184"/>
        <v>0.03774437133167367</v>
      </c>
      <c r="J461">
        <f t="shared" si="185"/>
        <v>0.022403601189356016</v>
      </c>
      <c r="K461">
        <f t="shared" si="186"/>
        <v>0.006780778766239371</v>
      </c>
      <c r="L461">
        <f t="shared" si="187"/>
        <v>0.013332466181061393</v>
      </c>
      <c r="P461" t="s">
        <v>550</v>
      </c>
      <c r="Q461" t="s">
        <v>549</v>
      </c>
      <c r="R461" t="s">
        <v>551</v>
      </c>
      <c r="S461" s="22" t="s">
        <v>644</v>
      </c>
      <c r="T461" t="s">
        <v>552</v>
      </c>
      <c r="U461" t="s">
        <v>553</v>
      </c>
      <c r="V461" t="s">
        <v>554</v>
      </c>
      <c r="W461" t="s">
        <v>555</v>
      </c>
      <c r="Y461">
        <f t="shared" si="188"/>
        <v>210</v>
      </c>
    </row>
    <row r="462" spans="1:25" ht="12.75">
      <c r="A462" t="s">
        <v>460</v>
      </c>
      <c r="B462">
        <v>356</v>
      </c>
      <c r="C462">
        <v>0</v>
      </c>
      <c r="D462" s="4">
        <f t="shared" si="180"/>
        <v>0</v>
      </c>
      <c r="E462" s="4">
        <v>2</v>
      </c>
      <c r="F462">
        <f t="shared" si="181"/>
        <v>0</v>
      </c>
      <c r="G462" t="str">
        <f t="shared" si="182"/>
        <v>     W2D-009</v>
      </c>
      <c r="H462" s="15">
        <f t="shared" si="183"/>
        <v>0.5668255964627197</v>
      </c>
      <c r="I462" s="4">
        <f t="shared" si="184"/>
        <v>0.06554632289793087</v>
      </c>
      <c r="J462">
        <f t="shared" si="185"/>
        <v>0.038905765967857275</v>
      </c>
      <c r="K462">
        <f t="shared" si="186"/>
        <v>0.011775401174542517</v>
      </c>
      <c r="L462">
        <f t="shared" si="187"/>
        <v>0.02315296566077003</v>
      </c>
      <c r="N462" s="2" t="s">
        <v>612</v>
      </c>
      <c r="O462" t="s">
        <v>556</v>
      </c>
      <c r="P462" s="10">
        <f>D453</f>
        <v>0.008064516129032258</v>
      </c>
      <c r="Q462" s="13">
        <f>B453</f>
        <v>2604</v>
      </c>
      <c r="R462" s="7">
        <f>SQRT(P462*(1-P462)/Q462)</f>
        <v>0.0017527112756848357</v>
      </c>
      <c r="S462" s="7">
        <f>$R$1/Q462</f>
        <v>0.0014752086027649768</v>
      </c>
      <c r="T462">
        <f>(P462+S462/2)/(1+S462)</f>
        <v>0.008789154593946724</v>
      </c>
      <c r="U462">
        <f>$Q$1*SQRT((P462*(1-P462)+S462/4)/Q462)/(1+S462)</f>
        <v>0.0035083641546072046</v>
      </c>
      <c r="V462">
        <f>T462-U462</f>
        <v>0.005280790439339519</v>
      </c>
      <c r="W462">
        <f>T462+U462</f>
        <v>0.012297518748553928</v>
      </c>
      <c r="Y462">
        <f t="shared" si="188"/>
        <v>360</v>
      </c>
    </row>
    <row r="463" spans="1:25" ht="12.75">
      <c r="A463" t="s">
        <v>461</v>
      </c>
      <c r="B463">
        <v>279</v>
      </c>
      <c r="C463">
        <v>15</v>
      </c>
      <c r="D463" s="4">
        <f t="shared" si="180"/>
        <v>0.053763440860215055</v>
      </c>
      <c r="E463" s="4">
        <v>2</v>
      </c>
      <c r="F463">
        <f t="shared" si="181"/>
        <v>0.05375</v>
      </c>
      <c r="G463" t="str">
        <f t="shared" si="182"/>
        <v>     W2D-010</v>
      </c>
      <c r="H463" s="15">
        <f t="shared" si="183"/>
        <v>0.05360333405265914</v>
      </c>
      <c r="I463" s="4">
        <f t="shared" si="184"/>
        <v>0.45074953965822895</v>
      </c>
      <c r="J463">
        <f t="shared" si="185"/>
        <v>0.5233227357908016</v>
      </c>
      <c r="K463">
        <f t="shared" si="186"/>
        <v>0.6431423447880291</v>
      </c>
      <c r="L463">
        <f t="shared" si="187"/>
        <v>0.5826612903225806</v>
      </c>
      <c r="O463" t="s">
        <v>633</v>
      </c>
      <c r="P463">
        <f>P462</f>
        <v>0.008064516129032258</v>
      </c>
      <c r="Q463" s="11">
        <v>10</v>
      </c>
      <c r="R463" s="7">
        <f>SQRT(P463*(1-P463)/Q463)</f>
        <v>0.028283351478629325</v>
      </c>
      <c r="S463" s="7">
        <f>R463^2</f>
        <v>0.0007999479708636837</v>
      </c>
      <c r="Y463">
        <f t="shared" si="188"/>
        <v>280</v>
      </c>
    </row>
    <row r="464" spans="1:25" ht="12.75">
      <c r="A464" t="s">
        <v>462</v>
      </c>
      <c r="B464" s="1">
        <v>2960</v>
      </c>
      <c r="C464">
        <v>11</v>
      </c>
      <c r="D464" s="3">
        <f t="shared" si="180"/>
        <v>0.0037162162162162164</v>
      </c>
      <c r="E464" s="3">
        <v>2</v>
      </c>
      <c r="L464" t="str">
        <f>$A464</f>
        <v>    skills/hobbies</v>
      </c>
      <c r="O464" t="s">
        <v>632</v>
      </c>
      <c r="R464" s="7">
        <f>SQRT(S464)</f>
        <v>0.01739018880852623</v>
      </c>
      <c r="S464" s="12">
        <f>Q463/(Q463-1)*SUM(L454:L463)/Q462</f>
        <v>0.0003024186667961909</v>
      </c>
      <c r="Y464">
        <f t="shared" si="188"/>
        <v>2960</v>
      </c>
    </row>
    <row r="465" spans="1:25" ht="12.75">
      <c r="A465" t="s">
        <v>463</v>
      </c>
      <c r="B465">
        <v>284</v>
      </c>
      <c r="C465">
        <v>0</v>
      </c>
      <c r="D465" s="4">
        <f t="shared" si="180"/>
        <v>0</v>
      </c>
      <c r="E465" s="4">
        <v>2</v>
      </c>
      <c r="F465">
        <f aca="true" t="shared" si="189" ref="F465:F474">ROUND(D465*$F$5,2)/$F$5</f>
        <v>0</v>
      </c>
      <c r="G465" t="str">
        <f aca="true" t="shared" si="190" ref="G465:G474">A465</f>
        <v>     W2D-011</v>
      </c>
      <c r="H465" s="15">
        <f aca="true" t="shared" si="191" ref="H465:H474">B465*(D$2-D465)^2</f>
        <v>0.4521867117848663</v>
      </c>
      <c r="I465" s="4">
        <f aca="true" t="shared" si="192" ref="I465:I474">B465*(D$326-D465)^2</f>
        <v>0.0522897632107089</v>
      </c>
      <c r="J465">
        <f aca="true" t="shared" si="193" ref="J465:J474">B465*(D$384-D465)^2</f>
        <v>0.031037184086717604</v>
      </c>
      <c r="K465">
        <f t="shared" si="186"/>
        <v>0.009393859363960885</v>
      </c>
      <c r="L465">
        <f>B465*(D$464-D465)^2</f>
        <v>0.003922114682249818</v>
      </c>
      <c r="Q465" s="9">
        <f>(Q462-Q463)*S465+Q463</f>
        <v>6871.563998028088</v>
      </c>
      <c r="R465" s="7"/>
      <c r="S465">
        <f>S463/S464</f>
        <v>2.645167308414837</v>
      </c>
      <c r="T465" t="s">
        <v>623</v>
      </c>
      <c r="Y465">
        <f t="shared" si="188"/>
        <v>280</v>
      </c>
    </row>
    <row r="466" spans="1:25" ht="12.75">
      <c r="A466" t="s">
        <v>464</v>
      </c>
      <c r="B466">
        <v>261</v>
      </c>
      <c r="C466">
        <v>11</v>
      </c>
      <c r="D466" s="4">
        <f t="shared" si="180"/>
        <v>0.0421455938697318</v>
      </c>
      <c r="E466" s="4">
        <v>2</v>
      </c>
      <c r="F466">
        <f t="shared" si="189"/>
        <v>0.0425</v>
      </c>
      <c r="G466" t="str">
        <f t="shared" si="190"/>
        <v>     W2D-012</v>
      </c>
      <c r="H466" s="15">
        <f t="shared" si="191"/>
        <v>0.0013132544076194456</v>
      </c>
      <c r="I466" s="4">
        <f t="shared" si="192"/>
        <v>0.21313765060904266</v>
      </c>
      <c r="J466">
        <f t="shared" si="193"/>
        <v>0.26213741182483147</v>
      </c>
      <c r="K466">
        <f t="shared" si="186"/>
        <v>0.34570694370086125</v>
      </c>
      <c r="L466">
        <f aca="true" t="shared" si="194" ref="L466:L474">B466*(D$464-D466)^2</f>
        <v>0.3854492544443326</v>
      </c>
      <c r="O466" t="s">
        <v>561</v>
      </c>
      <c r="P466">
        <f>P463</f>
        <v>0.008064516129032258</v>
      </c>
      <c r="Q466" s="9">
        <f>Q465</f>
        <v>6871.563998028088</v>
      </c>
      <c r="R466" s="7">
        <f>SQRT(P466*(1-P466)/Q466)</f>
        <v>0.0010789543560702872</v>
      </c>
      <c r="S466" s="7">
        <f>$R$1/Q466</f>
        <v>0.0005590347703524798</v>
      </c>
      <c r="T466">
        <f>(P466+S466/2)/(1+S466)</f>
        <v>0.008339371515568407</v>
      </c>
      <c r="U466">
        <f>$Q$1*SQRT((P466*(1-P466)+S466/4)/Q466)/(1+S466)</f>
        <v>0.002131908578193443</v>
      </c>
      <c r="V466">
        <f>T466-U466</f>
        <v>0.0062074629373749645</v>
      </c>
      <c r="W466">
        <f>T466+U466</f>
        <v>0.01047128009376185</v>
      </c>
      <c r="Y466">
        <f t="shared" si="188"/>
        <v>260</v>
      </c>
    </row>
    <row r="467" spans="1:25" ht="12.75">
      <c r="A467" t="s">
        <v>465</v>
      </c>
      <c r="B467">
        <v>357</v>
      </c>
      <c r="C467">
        <v>0</v>
      </c>
      <c r="D467" s="4">
        <f t="shared" si="180"/>
        <v>0</v>
      </c>
      <c r="E467" s="4">
        <v>2</v>
      </c>
      <c r="F467">
        <f t="shared" si="189"/>
        <v>0</v>
      </c>
      <c r="G467" t="str">
        <f t="shared" si="190"/>
        <v>     W2D-013</v>
      </c>
      <c r="H467" s="15">
        <f t="shared" si="191"/>
        <v>0.5684178031943566</v>
      </c>
      <c r="I467" s="4">
        <f t="shared" si="192"/>
        <v>0.06573044178247563</v>
      </c>
      <c r="J467">
        <f t="shared" si="193"/>
        <v>0.03901505182731755</v>
      </c>
      <c r="K467">
        <f t="shared" si="186"/>
        <v>0.01180847814413393</v>
      </c>
      <c r="L467">
        <f t="shared" si="194"/>
        <v>0.004930263878743609</v>
      </c>
      <c r="Y467">
        <f t="shared" si="188"/>
        <v>360</v>
      </c>
    </row>
    <row r="468" spans="1:25" ht="12.75">
      <c r="A468" t="s">
        <v>466</v>
      </c>
      <c r="B468">
        <v>233</v>
      </c>
      <c r="C468">
        <v>0</v>
      </c>
      <c r="D468" s="4">
        <f t="shared" si="180"/>
        <v>0</v>
      </c>
      <c r="E468" s="4">
        <v>2</v>
      </c>
      <c r="F468">
        <f t="shared" si="189"/>
        <v>0</v>
      </c>
      <c r="G468" t="str">
        <f t="shared" si="190"/>
        <v>     W2D-014</v>
      </c>
      <c r="H468" s="15">
        <f t="shared" si="191"/>
        <v>0.37098416847138677</v>
      </c>
      <c r="I468" s="4">
        <f t="shared" si="192"/>
        <v>0.042899700098926664</v>
      </c>
      <c r="J468">
        <f t="shared" si="193"/>
        <v>0.025463605254243668</v>
      </c>
      <c r="K468">
        <f t="shared" si="186"/>
        <v>0.0077069339147988955</v>
      </c>
      <c r="L468">
        <f t="shared" si="194"/>
        <v>0.003217791271000731</v>
      </c>
      <c r="P468" t="s">
        <v>550</v>
      </c>
      <c r="Q468" t="s">
        <v>549</v>
      </c>
      <c r="R468" t="s">
        <v>551</v>
      </c>
      <c r="S468" s="22" t="s">
        <v>644</v>
      </c>
      <c r="T468" t="s">
        <v>552</v>
      </c>
      <c r="U468" t="s">
        <v>553</v>
      </c>
      <c r="V468" t="s">
        <v>554</v>
      </c>
      <c r="W468" t="s">
        <v>555</v>
      </c>
      <c r="Y468">
        <f t="shared" si="188"/>
        <v>230</v>
      </c>
    </row>
    <row r="469" spans="1:25" ht="12.75">
      <c r="A469" t="s">
        <v>467</v>
      </c>
      <c r="B469">
        <v>309</v>
      </c>
      <c r="C469">
        <v>0</v>
      </c>
      <c r="D469" s="4">
        <f t="shared" si="180"/>
        <v>0</v>
      </c>
      <c r="E469" s="4">
        <v>2</v>
      </c>
      <c r="F469">
        <f t="shared" si="189"/>
        <v>0</v>
      </c>
      <c r="G469" t="str">
        <f t="shared" si="190"/>
        <v>     W2D-015</v>
      </c>
      <c r="H469" s="15">
        <f t="shared" si="191"/>
        <v>0.49199188007578765</v>
      </c>
      <c r="I469" s="4">
        <f t="shared" si="192"/>
        <v>0.056892735324327634</v>
      </c>
      <c r="J469">
        <f t="shared" si="193"/>
        <v>0.03376933057322443</v>
      </c>
      <c r="K469">
        <f t="shared" si="186"/>
        <v>0.010220783603746173</v>
      </c>
      <c r="L469">
        <f t="shared" si="194"/>
        <v>0.004267371256391528</v>
      </c>
      <c r="N469" s="2" t="s">
        <v>613</v>
      </c>
      <c r="O469" t="s">
        <v>556</v>
      </c>
      <c r="P469" s="10">
        <f>D464</f>
        <v>0.0037162162162162164</v>
      </c>
      <c r="Q469" s="13">
        <f>B464</f>
        <v>2960</v>
      </c>
      <c r="R469" s="7">
        <f>SQRT(P469*(1-P469)/Q469)</f>
        <v>0.0011183974347449587</v>
      </c>
      <c r="S469" s="7">
        <f>$R$1/Q469</f>
        <v>0.0012977848654054053</v>
      </c>
      <c r="T469">
        <f>(P469+S469/2)/(1+S469)</f>
        <v>0.004359451019364511</v>
      </c>
      <c r="U469">
        <f>$Q$1*SQRT((P469*(1-P469)+S469/4)/Q469)/(1+S469)</f>
        <v>0.0022830790054457527</v>
      </c>
      <c r="V469">
        <f>T469-U469</f>
        <v>0.0020763720139187584</v>
      </c>
      <c r="W469">
        <f>T469+U469</f>
        <v>0.006642530024810264</v>
      </c>
      <c r="Y469">
        <f t="shared" si="188"/>
        <v>310</v>
      </c>
    </row>
    <row r="470" spans="1:25" ht="12.75">
      <c r="A470" t="s">
        <v>468</v>
      </c>
      <c r="B470">
        <v>248</v>
      </c>
      <c r="C470">
        <v>0</v>
      </c>
      <c r="D470" s="4">
        <f t="shared" si="180"/>
        <v>0</v>
      </c>
      <c r="E470" s="4">
        <v>2</v>
      </c>
      <c r="F470">
        <f t="shared" si="189"/>
        <v>0</v>
      </c>
      <c r="G470" t="str">
        <f t="shared" si="190"/>
        <v>     W2D-016</v>
      </c>
      <c r="H470" s="15">
        <f t="shared" si="191"/>
        <v>0.3948672694459396</v>
      </c>
      <c r="I470" s="4">
        <f t="shared" si="192"/>
        <v>0.04566148336709791</v>
      </c>
      <c r="J470">
        <f t="shared" si="193"/>
        <v>0.027102893146147767</v>
      </c>
      <c r="K470">
        <f t="shared" si="186"/>
        <v>0.008203088458670068</v>
      </c>
      <c r="L470">
        <f t="shared" si="194"/>
        <v>0.0034249452154857564</v>
      </c>
      <c r="O470" t="s">
        <v>633</v>
      </c>
      <c r="P470">
        <f>P469</f>
        <v>0.0037162162162162164</v>
      </c>
      <c r="Q470" s="11">
        <v>10</v>
      </c>
      <c r="R470" s="7">
        <f>SQRT(P470*(1-P470)/Q470)</f>
        <v>0.01924163702300443</v>
      </c>
      <c r="S470" s="7">
        <f>R470^2</f>
        <v>0.0003702405953250548</v>
      </c>
      <c r="Y470">
        <f t="shared" si="188"/>
        <v>250</v>
      </c>
    </row>
    <row r="471" spans="1:25" ht="12.75">
      <c r="A471" t="s">
        <v>469</v>
      </c>
      <c r="B471">
        <v>330</v>
      </c>
      <c r="C471">
        <v>0</v>
      </c>
      <c r="D471" s="4">
        <f t="shared" si="180"/>
        <v>0</v>
      </c>
      <c r="E471" s="4">
        <v>2</v>
      </c>
      <c r="F471">
        <f t="shared" si="189"/>
        <v>0</v>
      </c>
      <c r="G471" t="str">
        <f t="shared" si="190"/>
        <v>     W2D-017</v>
      </c>
      <c r="H471" s="15">
        <f t="shared" si="191"/>
        <v>0.5254282214401615</v>
      </c>
      <c r="I471" s="4">
        <f t="shared" si="192"/>
        <v>0.06075923189976738</v>
      </c>
      <c r="J471">
        <f t="shared" si="193"/>
        <v>0.036064333621890175</v>
      </c>
      <c r="K471">
        <f t="shared" si="186"/>
        <v>0.010915399965165816</v>
      </c>
      <c r="L471">
        <f t="shared" si="194"/>
        <v>0.004557386778670563</v>
      </c>
      <c r="O471" t="s">
        <v>632</v>
      </c>
      <c r="R471" s="7">
        <f>SQRT(S471)</f>
        <v>0.012596819546355156</v>
      </c>
      <c r="S471" s="12">
        <f>Q470/(Q470-1)*SUM(L465:L474)/Q469</f>
        <v>0.0001586798626834353</v>
      </c>
      <c r="Y471">
        <f t="shared" si="188"/>
        <v>330</v>
      </c>
    </row>
    <row r="472" spans="1:25" ht="12.75">
      <c r="A472" t="s">
        <v>470</v>
      </c>
      <c r="B472">
        <v>283</v>
      </c>
      <c r="C472">
        <v>0</v>
      </c>
      <c r="D472" s="4">
        <f t="shared" si="180"/>
        <v>0</v>
      </c>
      <c r="E472" s="4">
        <v>2</v>
      </c>
      <c r="F472">
        <f t="shared" si="189"/>
        <v>0</v>
      </c>
      <c r="G472" t="str">
        <f t="shared" si="190"/>
        <v>     W2D-018</v>
      </c>
      <c r="H472" s="15">
        <f t="shared" si="191"/>
        <v>0.45059450505322945</v>
      </c>
      <c r="I472" s="4">
        <f t="shared" si="192"/>
        <v>0.052105644326164144</v>
      </c>
      <c r="J472">
        <f t="shared" si="193"/>
        <v>0.03092789822725733</v>
      </c>
      <c r="K472">
        <f t="shared" si="186"/>
        <v>0.009360782394369474</v>
      </c>
      <c r="L472">
        <f t="shared" si="194"/>
        <v>0.0039083044192841495</v>
      </c>
      <c r="Q472" s="9">
        <f>(Q469-Q470)*S472+Q470</f>
        <v>6893.1024790326355</v>
      </c>
      <c r="R472" s="7"/>
      <c r="S472">
        <f>S470/S471</f>
        <v>2.3332550776381815</v>
      </c>
      <c r="T472" t="s">
        <v>623</v>
      </c>
      <c r="Y472">
        <f t="shared" si="188"/>
        <v>280</v>
      </c>
    </row>
    <row r="473" spans="1:25" ht="12.75">
      <c r="A473" t="s">
        <v>471</v>
      </c>
      <c r="B473">
        <v>315</v>
      </c>
      <c r="C473">
        <v>0</v>
      </c>
      <c r="D473" s="4">
        <f t="shared" si="180"/>
        <v>0</v>
      </c>
      <c r="E473" s="4">
        <v>2</v>
      </c>
      <c r="F473">
        <f t="shared" si="189"/>
        <v>0</v>
      </c>
      <c r="G473" t="str">
        <f t="shared" si="190"/>
        <v>     W2D-019</v>
      </c>
      <c r="H473" s="15">
        <f t="shared" si="191"/>
        <v>0.5015451204656087</v>
      </c>
      <c r="I473" s="4">
        <f t="shared" si="192"/>
        <v>0.05799744863159614</v>
      </c>
      <c r="J473">
        <f t="shared" si="193"/>
        <v>0.03442504572998607</v>
      </c>
      <c r="K473">
        <f t="shared" si="186"/>
        <v>0.010419245421294644</v>
      </c>
      <c r="L473">
        <f t="shared" si="194"/>
        <v>0.004350232834185537</v>
      </c>
      <c r="O473" t="s">
        <v>561</v>
      </c>
      <c r="P473">
        <f>P470</f>
        <v>0.0037162162162162164</v>
      </c>
      <c r="Q473" s="9">
        <f>Q472</f>
        <v>6893.1024790326355</v>
      </c>
      <c r="R473" s="7">
        <f>SQRT(P473*(1-P473)/Q473)</f>
        <v>0.0007328830039349356</v>
      </c>
      <c r="S473" s="7">
        <f>$R$1/Q473</f>
        <v>0.0005572879865466762</v>
      </c>
      <c r="T473">
        <f>(P473+S473/2)/(1+S473)</f>
        <v>0.0039926351618791754</v>
      </c>
      <c r="U473">
        <f>$Q$1*SQRT((P473*(1-P473)+S473/4)/Q473)/(1+S473)</f>
        <v>0.0014623831841156791</v>
      </c>
      <c r="V473">
        <f>T473-U473</f>
        <v>0.0025302519777634963</v>
      </c>
      <c r="W473">
        <f>T473+U473</f>
        <v>0.005455018345994855</v>
      </c>
      <c r="Y473">
        <f t="shared" si="188"/>
        <v>320</v>
      </c>
    </row>
    <row r="474" spans="1:25" ht="12.75">
      <c r="A474" t="s">
        <v>472</v>
      </c>
      <c r="B474">
        <v>340</v>
      </c>
      <c r="C474">
        <v>0</v>
      </c>
      <c r="D474" s="4">
        <f t="shared" si="180"/>
        <v>0</v>
      </c>
      <c r="E474" s="4">
        <v>2</v>
      </c>
      <c r="F474">
        <f t="shared" si="189"/>
        <v>0</v>
      </c>
      <c r="G474" t="str">
        <f t="shared" si="190"/>
        <v>     W2D-020</v>
      </c>
      <c r="H474" s="15">
        <f t="shared" si="191"/>
        <v>0.5413502887565301</v>
      </c>
      <c r="I474" s="4">
        <f t="shared" si="192"/>
        <v>0.06260042074521488</v>
      </c>
      <c r="J474">
        <f t="shared" si="193"/>
        <v>0.037157192216492906</v>
      </c>
      <c r="K474">
        <f t="shared" si="186"/>
        <v>0.011246169661079932</v>
      </c>
      <c r="L474">
        <f t="shared" si="194"/>
        <v>0.004695489408327247</v>
      </c>
      <c r="Y474">
        <f t="shared" si="188"/>
        <v>340</v>
      </c>
    </row>
    <row r="475" spans="1:25" ht="12.75">
      <c r="A475" t="s">
        <v>473</v>
      </c>
      <c r="B475" s="1">
        <v>10668</v>
      </c>
      <c r="C475">
        <v>71</v>
      </c>
      <c r="D475" s="3">
        <f t="shared" si="180"/>
        <v>0.006655418072740908</v>
      </c>
      <c r="E475" s="3">
        <v>2</v>
      </c>
      <c r="K475" t="str">
        <f>$A475</f>
        <v>   non-academic writing</v>
      </c>
      <c r="P475" t="s">
        <v>550</v>
      </c>
      <c r="Q475" t="s">
        <v>549</v>
      </c>
      <c r="R475" t="s">
        <v>551</v>
      </c>
      <c r="S475" s="22" t="s">
        <v>644</v>
      </c>
      <c r="T475" t="s">
        <v>552</v>
      </c>
      <c r="U475" t="s">
        <v>553</v>
      </c>
      <c r="V475" t="s">
        <v>554</v>
      </c>
      <c r="W475" t="s">
        <v>555</v>
      </c>
      <c r="Y475">
        <f t="shared" si="188"/>
        <v>10670</v>
      </c>
    </row>
    <row r="476" spans="1:25" ht="12.75">
      <c r="A476" t="s">
        <v>384</v>
      </c>
      <c r="B476" s="1">
        <v>2735</v>
      </c>
      <c r="C476">
        <v>20</v>
      </c>
      <c r="D476" s="3">
        <f t="shared" si="180"/>
        <v>0.007312614259597806</v>
      </c>
      <c r="E476" s="3">
        <v>2</v>
      </c>
      <c r="L476" t="str">
        <f>$A476</f>
        <v>    humanities</v>
      </c>
      <c r="N476" s="2" t="s">
        <v>586</v>
      </c>
      <c r="O476" t="s">
        <v>556</v>
      </c>
      <c r="P476" s="10">
        <f>D475</f>
        <v>0.006655418072740908</v>
      </c>
      <c r="Q476" s="13">
        <f>B475</f>
        <v>10668</v>
      </c>
      <c r="R476" s="7">
        <f>SQRT(P476*(1-P476)/Q476)</f>
        <v>0.0007872200214124815</v>
      </c>
      <c r="S476" s="7">
        <f>$R$1/Q476</f>
        <v>0.000360090288863892</v>
      </c>
      <c r="T476">
        <f>(P476+S476/2)/(1+S476)</f>
        <v>0.006833002719249871</v>
      </c>
      <c r="U476">
        <f>$Q$1*SQRT((P476*(1-P476)+S476/4)/Q476)/(1+S476)</f>
        <v>0.0015528299161617846</v>
      </c>
      <c r="V476">
        <f>T476-U476</f>
        <v>0.005280172803088086</v>
      </c>
      <c r="W476">
        <f>T476+U476</f>
        <v>0.008385832635411655</v>
      </c>
      <c r="Y476">
        <f t="shared" si="188"/>
        <v>2740</v>
      </c>
    </row>
    <row r="477" spans="1:25" ht="12.75">
      <c r="A477" t="s">
        <v>474</v>
      </c>
      <c r="B477">
        <v>344</v>
      </c>
      <c r="C477">
        <v>8</v>
      </c>
      <c r="D477" s="4">
        <f t="shared" si="180"/>
        <v>0.023255813953488372</v>
      </c>
      <c r="E477" s="4">
        <v>2</v>
      </c>
      <c r="F477">
        <f aca="true" t="shared" si="195" ref="F477:F486">ROUND(D477*$F$5,2)/$F$5</f>
        <v>0.02375</v>
      </c>
      <c r="G477" t="str">
        <f aca="true" t="shared" si="196" ref="G477:G486">A477</f>
        <v>     W2B-001</v>
      </c>
      <c r="H477" s="15">
        <f aca="true" t="shared" si="197" ref="H477:H486">B477*(D$2-D477)^2</f>
        <v>0.09532618358978517</v>
      </c>
      <c r="I477" s="4">
        <f aca="true" t="shared" si="198" ref="I477:I486">B477*(D$326-D477)^2</f>
        <v>0.03227874549371041</v>
      </c>
      <c r="J477">
        <f aca="true" t="shared" si="199" ref="J477:J486">B477*(D$384-D477)^2</f>
        <v>0.05637704360125938</v>
      </c>
      <c r="K477">
        <f>B477*(D$475-D477)^2</f>
        <v>0.09479716132875288</v>
      </c>
      <c r="L477">
        <f>B477*(D$476-D477)^2</f>
        <v>0.08743985206886963</v>
      </c>
      <c r="N477" s="2"/>
      <c r="Q477" s="1"/>
      <c r="R477" s="7"/>
      <c r="S477" s="7"/>
      <c r="Y477">
        <f t="shared" si="188"/>
        <v>340</v>
      </c>
    </row>
    <row r="478" spans="1:25" ht="12.75">
      <c r="A478" t="s">
        <v>475</v>
      </c>
      <c r="B478">
        <v>252</v>
      </c>
      <c r="C478">
        <v>1</v>
      </c>
      <c r="D478" s="4">
        <f t="shared" si="180"/>
        <v>0.003968253968253968</v>
      </c>
      <c r="E478" s="4">
        <v>2</v>
      </c>
      <c r="F478">
        <f t="shared" si="195"/>
        <v>0.00375</v>
      </c>
      <c r="G478" t="str">
        <f t="shared" si="196"/>
        <v>     W2B-002</v>
      </c>
      <c r="H478" s="15">
        <f t="shared" si="197"/>
        <v>0.32539941987559107</v>
      </c>
      <c r="I478" s="4">
        <f t="shared" si="198"/>
        <v>0.023228130071332072</v>
      </c>
      <c r="J478">
        <f t="shared" si="199"/>
        <v>0.010600315092120128</v>
      </c>
      <c r="K478">
        <f aca="true" t="shared" si="200" ref="K478:K519">B478*(D$475-D478)^2</f>
        <v>0.0018196544329596603</v>
      </c>
      <c r="L478">
        <f aca="true" t="shared" si="201" ref="L478:L486">B478*(D$476-D478)^2</f>
        <v>0.0028185559310959954</v>
      </c>
      <c r="R478" t="s">
        <v>551</v>
      </c>
      <c r="S478" t="s">
        <v>558</v>
      </c>
      <c r="Y478">
        <f t="shared" si="188"/>
        <v>250</v>
      </c>
    </row>
    <row r="479" spans="1:25" ht="12.75">
      <c r="A479" t="s">
        <v>476</v>
      </c>
      <c r="B479">
        <v>242</v>
      </c>
      <c r="C479">
        <v>0</v>
      </c>
      <c r="D479" s="4">
        <f t="shared" si="180"/>
        <v>0</v>
      </c>
      <c r="E479" s="4">
        <v>2</v>
      </c>
      <c r="F479">
        <f t="shared" si="195"/>
        <v>0</v>
      </c>
      <c r="G479" t="str">
        <f t="shared" si="196"/>
        <v>     W2B-003</v>
      </c>
      <c r="H479" s="15">
        <f t="shared" si="197"/>
        <v>0.38531402905611845</v>
      </c>
      <c r="I479" s="4">
        <f t="shared" si="198"/>
        <v>0.044556770059829415</v>
      </c>
      <c r="J479">
        <f t="shared" si="199"/>
        <v>0.026447177989386127</v>
      </c>
      <c r="K479">
        <f t="shared" si="200"/>
        <v>0.010719290712957843</v>
      </c>
      <c r="L479">
        <f t="shared" si="201"/>
        <v>0.012940787208940907</v>
      </c>
      <c r="O479" t="s">
        <v>633</v>
      </c>
      <c r="P479">
        <f>P476</f>
        <v>0.006655418072740908</v>
      </c>
      <c r="Q479" s="11">
        <v>40</v>
      </c>
      <c r="R479" s="7">
        <f>SQRT(P479*(1-P479)/Q479)</f>
        <v>0.01285605254638641</v>
      </c>
      <c r="S479" s="7">
        <f>R479^2</f>
        <v>0.00016527808707544848</v>
      </c>
      <c r="Y479">
        <f t="shared" si="188"/>
        <v>240</v>
      </c>
    </row>
    <row r="480" spans="1:25" ht="12.75">
      <c r="A480" t="s">
        <v>477</v>
      </c>
      <c r="B480">
        <v>314</v>
      </c>
      <c r="C480">
        <v>4</v>
      </c>
      <c r="D480" s="4">
        <f t="shared" si="180"/>
        <v>0.012738853503184714</v>
      </c>
      <c r="E480" s="4">
        <v>2</v>
      </c>
      <c r="F480">
        <f t="shared" si="195"/>
        <v>0.0125</v>
      </c>
      <c r="G480" t="str">
        <f t="shared" si="196"/>
        <v>     W2B-004</v>
      </c>
      <c r="H480" s="15">
        <f t="shared" si="197"/>
        <v>0.2316886058861111</v>
      </c>
      <c r="I480" s="4">
        <f t="shared" si="198"/>
        <v>0.00021641255099501884</v>
      </c>
      <c r="J480">
        <f t="shared" si="199"/>
        <v>0.0016392720427738576</v>
      </c>
      <c r="K480">
        <f t="shared" si="200"/>
        <v>0.011620570603823013</v>
      </c>
      <c r="L480">
        <f t="shared" si="201"/>
        <v>0.009245438711193783</v>
      </c>
      <c r="O480" t="s">
        <v>632</v>
      </c>
      <c r="Q480" s="17"/>
      <c r="R480" s="7">
        <f>SQRT(S480)</f>
        <v>0.00822390121805945</v>
      </c>
      <c r="S480" s="16">
        <f>Q479/(Q479-1)*SUM(K477:K519)/Q476</f>
        <v>6.763255124439969E-05</v>
      </c>
      <c r="Y480">
        <f t="shared" si="188"/>
        <v>310</v>
      </c>
    </row>
    <row r="481" spans="1:25" ht="12.75">
      <c r="A481" t="s">
        <v>478</v>
      </c>
      <c r="B481">
        <v>225</v>
      </c>
      <c r="C481">
        <v>0</v>
      </c>
      <c r="D481" s="4">
        <f t="shared" si="180"/>
        <v>0</v>
      </c>
      <c r="E481" s="4">
        <v>2</v>
      </c>
      <c r="F481">
        <f t="shared" si="195"/>
        <v>0</v>
      </c>
      <c r="G481" t="str">
        <f t="shared" si="196"/>
        <v>     W2B-005</v>
      </c>
      <c r="H481" s="15">
        <f t="shared" si="197"/>
        <v>0.358246514618292</v>
      </c>
      <c r="I481" s="4">
        <f t="shared" si="198"/>
        <v>0.04142674902256867</v>
      </c>
      <c r="J481">
        <f t="shared" si="199"/>
        <v>0.02458931837856148</v>
      </c>
      <c r="K481">
        <f t="shared" si="200"/>
        <v>0.009966282687667416</v>
      </c>
      <c r="L481">
        <f t="shared" si="201"/>
        <v>0.012031723644676463</v>
      </c>
      <c r="Q481" s="9">
        <f>(Q476-Q479)*S481+Q479</f>
        <v>26012.338424588408</v>
      </c>
      <c r="R481" s="7"/>
      <c r="S481">
        <f>S479/S480</f>
        <v>2.443765376796049</v>
      </c>
      <c r="T481" t="s">
        <v>623</v>
      </c>
      <c r="Y481">
        <f t="shared" si="188"/>
        <v>230</v>
      </c>
    </row>
    <row r="482" spans="1:25" ht="12.75">
      <c r="A482" t="s">
        <v>479</v>
      </c>
      <c r="B482">
        <v>252</v>
      </c>
      <c r="C482">
        <v>1</v>
      </c>
      <c r="D482" s="4">
        <f t="shared" si="180"/>
        <v>0.003968253968253968</v>
      </c>
      <c r="E482" s="4">
        <v>2</v>
      </c>
      <c r="F482">
        <f t="shared" si="195"/>
        <v>0.00375</v>
      </c>
      <c r="G482" t="str">
        <f t="shared" si="196"/>
        <v>     W2B-006</v>
      </c>
      <c r="H482" s="15">
        <f t="shared" si="197"/>
        <v>0.32539941987559107</v>
      </c>
      <c r="I482" s="4">
        <f t="shared" si="198"/>
        <v>0.023228130071332072</v>
      </c>
      <c r="J482">
        <f t="shared" si="199"/>
        <v>0.010600315092120128</v>
      </c>
      <c r="K482">
        <f t="shared" si="200"/>
        <v>0.0018196544329596603</v>
      </c>
      <c r="L482">
        <f t="shared" si="201"/>
        <v>0.0028185559310959954</v>
      </c>
      <c r="O482" t="s">
        <v>561</v>
      </c>
      <c r="P482">
        <f>P479</f>
        <v>0.006655418072740908</v>
      </c>
      <c r="Q482" s="9">
        <f>Q481</f>
        <v>26012.338424588408</v>
      </c>
      <c r="R482" s="7">
        <f>SQRT(P482*(1-P482)/Q482)</f>
        <v>0.0005041362617549701</v>
      </c>
      <c r="S482" s="7">
        <f>$R$1/Q482</f>
        <v>0.00014767773426970486</v>
      </c>
      <c r="T482">
        <f>(P482+S482/2)/(1+S482)</f>
        <v>0.006728263325192325</v>
      </c>
      <c r="U482">
        <f>$Q$1*SQRT((P482*(1-P482)+S482/4)/Q482)/(1+S482)</f>
        <v>0.000990695719657212</v>
      </c>
      <c r="V482">
        <f>T482-U482</f>
        <v>0.005737567605535113</v>
      </c>
      <c r="W482">
        <f>T482+U482</f>
        <v>0.007718959044849537</v>
      </c>
      <c r="Y482">
        <f t="shared" si="188"/>
        <v>250</v>
      </c>
    </row>
    <row r="483" spans="1:25" ht="12.75">
      <c r="A483" t="s">
        <v>480</v>
      </c>
      <c r="B483">
        <v>219</v>
      </c>
      <c r="C483">
        <v>0</v>
      </c>
      <c r="D483" s="4">
        <f t="shared" si="180"/>
        <v>0</v>
      </c>
      <c r="E483" s="4">
        <v>2</v>
      </c>
      <c r="F483">
        <f t="shared" si="195"/>
        <v>0</v>
      </c>
      <c r="G483" t="str">
        <f t="shared" si="196"/>
        <v>     W2B-007</v>
      </c>
      <c r="H483" s="15">
        <f t="shared" si="197"/>
        <v>0.34869327422847085</v>
      </c>
      <c r="I483" s="4">
        <f t="shared" si="198"/>
        <v>0.04032203571530017</v>
      </c>
      <c r="J483">
        <f t="shared" si="199"/>
        <v>0.02393360322179984</v>
      </c>
      <c r="K483">
        <f t="shared" si="200"/>
        <v>0.009700515149329618</v>
      </c>
      <c r="L483">
        <f t="shared" si="201"/>
        <v>0.011710877680818424</v>
      </c>
      <c r="Y483">
        <f t="shared" si="188"/>
        <v>220</v>
      </c>
    </row>
    <row r="484" spans="1:25" ht="12.75">
      <c r="A484" t="s">
        <v>481</v>
      </c>
      <c r="B484">
        <v>282</v>
      </c>
      <c r="C484">
        <v>0</v>
      </c>
      <c r="D484" s="4">
        <f t="shared" si="180"/>
        <v>0</v>
      </c>
      <c r="E484" s="4">
        <v>2</v>
      </c>
      <c r="F484">
        <f t="shared" si="195"/>
        <v>0</v>
      </c>
      <c r="G484" t="str">
        <f t="shared" si="196"/>
        <v>     W2B-008</v>
      </c>
      <c r="H484" s="15">
        <f t="shared" si="197"/>
        <v>0.4490022983215926</v>
      </c>
      <c r="I484" s="4">
        <f t="shared" si="198"/>
        <v>0.0519215254416194</v>
      </c>
      <c r="J484">
        <f t="shared" si="199"/>
        <v>0.030818612367797055</v>
      </c>
      <c r="K484">
        <f t="shared" si="200"/>
        <v>0.012491074301876496</v>
      </c>
      <c r="L484">
        <f t="shared" si="201"/>
        <v>0.015079760301327834</v>
      </c>
      <c r="P484" t="s">
        <v>550</v>
      </c>
      <c r="Q484" t="s">
        <v>549</v>
      </c>
      <c r="R484" t="s">
        <v>551</v>
      </c>
      <c r="S484" s="22" t="s">
        <v>644</v>
      </c>
      <c r="T484" t="s">
        <v>552</v>
      </c>
      <c r="U484" t="s">
        <v>553</v>
      </c>
      <c r="V484" t="s">
        <v>554</v>
      </c>
      <c r="W484" t="s">
        <v>555</v>
      </c>
      <c r="Y484">
        <f t="shared" si="188"/>
        <v>280</v>
      </c>
    </row>
    <row r="485" spans="1:25" ht="12.75">
      <c r="A485" t="s">
        <v>482</v>
      </c>
      <c r="B485">
        <v>211</v>
      </c>
      <c r="C485">
        <v>1</v>
      </c>
      <c r="D485" s="4">
        <f t="shared" si="180"/>
        <v>0.004739336492890996</v>
      </c>
      <c r="E485" s="4">
        <v>2</v>
      </c>
      <c r="F485">
        <f t="shared" si="195"/>
        <v>0.005</v>
      </c>
      <c r="G485" t="str">
        <f t="shared" si="196"/>
        <v>     W2B-009</v>
      </c>
      <c r="H485" s="15">
        <f t="shared" si="197"/>
        <v>0.2608900264031171</v>
      </c>
      <c r="I485" s="4">
        <f t="shared" si="198"/>
        <v>0.016450338329634363</v>
      </c>
      <c r="J485">
        <f t="shared" si="199"/>
        <v>0.00689067737888595</v>
      </c>
      <c r="K485">
        <f t="shared" si="200"/>
        <v>0.0007746587789550684</v>
      </c>
      <c r="L485">
        <f t="shared" si="201"/>
        <v>0.0013971910360364216</v>
      </c>
      <c r="N485" s="2" t="s">
        <v>608</v>
      </c>
      <c r="O485" t="s">
        <v>556</v>
      </c>
      <c r="P485" s="10">
        <f>D476</f>
        <v>0.007312614259597806</v>
      </c>
      <c r="Q485" s="13">
        <f>B476</f>
        <v>2735</v>
      </c>
      <c r="R485" s="7">
        <f>SQRT(P485*(1-P485)/Q485)</f>
        <v>0.0016291606762573489</v>
      </c>
      <c r="S485" s="7">
        <f>$R$1/Q485</f>
        <v>0.0014045496166727603</v>
      </c>
      <c r="T485">
        <f>(P485+S485/2)/(1+S485)</f>
        <v>0.008003647547838886</v>
      </c>
      <c r="U485">
        <f>$Q$1*SQRT((P485*(1-P485)+S485/4)/Q485)/(1+S485)</f>
        <v>0.003264819866737805</v>
      </c>
      <c r="V485">
        <f>T485-U485</f>
        <v>0.004738827681101081</v>
      </c>
      <c r="W485">
        <f>T485+U485</f>
        <v>0.011268467414576691</v>
      </c>
      <c r="Y485">
        <f t="shared" si="188"/>
        <v>210</v>
      </c>
    </row>
    <row r="486" spans="1:25" ht="12.75">
      <c r="A486" t="s">
        <v>483</v>
      </c>
      <c r="B486">
        <v>394</v>
      </c>
      <c r="C486">
        <v>5</v>
      </c>
      <c r="D486" s="4">
        <f t="shared" si="180"/>
        <v>0.012690355329949238</v>
      </c>
      <c r="E486" s="4">
        <v>2</v>
      </c>
      <c r="F486">
        <f t="shared" si="195"/>
        <v>0.0125</v>
      </c>
      <c r="G486" t="str">
        <f t="shared" si="196"/>
        <v>     W2B-010</v>
      </c>
      <c r="H486" s="15">
        <f t="shared" si="197"/>
        <v>0.2917565765889168</v>
      </c>
      <c r="I486" s="4">
        <f t="shared" si="198"/>
        <v>0.00030420314938352455</v>
      </c>
      <c r="J486">
        <f t="shared" si="199"/>
        <v>0.0019705279764803568</v>
      </c>
      <c r="K486">
        <f t="shared" si="200"/>
        <v>0.014349664273185837</v>
      </c>
      <c r="L486">
        <f t="shared" si="201"/>
        <v>0.01139451901377936</v>
      </c>
      <c r="O486" t="s">
        <v>633</v>
      </c>
      <c r="P486">
        <f>P485</f>
        <v>0.007312614259597806</v>
      </c>
      <c r="Q486" s="11">
        <v>10</v>
      </c>
      <c r="R486" s="7">
        <f>SQRT(P486*(1-P486)/Q486)</f>
        <v>0.026942791118011757</v>
      </c>
      <c r="S486" s="7">
        <f>R486^2</f>
        <v>0.0007259139932288132</v>
      </c>
      <c r="Y486">
        <f t="shared" si="188"/>
        <v>390</v>
      </c>
    </row>
    <row r="487" spans="1:25" ht="12.75">
      <c r="A487" t="s">
        <v>395</v>
      </c>
      <c r="B487" s="1">
        <v>2545</v>
      </c>
      <c r="C487">
        <v>9</v>
      </c>
      <c r="D487" s="3">
        <f t="shared" si="180"/>
        <v>0.003536345776031434</v>
      </c>
      <c r="E487" s="3">
        <v>2</v>
      </c>
      <c r="L487" t="str">
        <f>$A487</f>
        <v>    natural sciences</v>
      </c>
      <c r="O487" t="s">
        <v>632</v>
      </c>
      <c r="R487" s="7">
        <f>SQRT(S487)</f>
        <v>0.0082337686870428</v>
      </c>
      <c r="S487" s="12">
        <f>Q486/(Q486-1)*SUM(L477:L486)/Q485</f>
        <v>6.779494679172652E-05</v>
      </c>
      <c r="Y487">
        <f t="shared" si="188"/>
        <v>2550</v>
      </c>
    </row>
    <row r="488" spans="1:25" ht="12.75">
      <c r="A488" t="s">
        <v>484</v>
      </c>
      <c r="B488">
        <v>296</v>
      </c>
      <c r="C488">
        <v>1</v>
      </c>
      <c r="D488" s="4">
        <f t="shared" si="180"/>
        <v>0.0033783783783783786</v>
      </c>
      <c r="E488" s="4">
        <v>2</v>
      </c>
      <c r="F488">
        <f aca="true" t="shared" si="202" ref="F488:F497">ROUND(D488*$F$5,2)/$F$5</f>
        <v>0.00375</v>
      </c>
      <c r="G488" t="str">
        <f aca="true" t="shared" si="203" ref="G488:G497">A488</f>
        <v>     W2B-021</v>
      </c>
      <c r="H488" s="15">
        <f aca="true" t="shared" si="204" ref="H488:H497">B488*(D$2-D488)^2</f>
        <v>0.394866640477737</v>
      </c>
      <c r="I488" s="4">
        <f aca="true" t="shared" si="205" ref="I488:I497">B488*(D$326-D488)^2</f>
        <v>0.030739485401425463</v>
      </c>
      <c r="J488">
        <f aca="true" t="shared" si="206" ref="J488:J497">B488*(D$384-D488)^2</f>
        <v>0.014819017318496561</v>
      </c>
      <c r="K488">
        <f t="shared" si="200"/>
        <v>0.003178740790894587</v>
      </c>
      <c r="L488">
        <f>B488*(D$487-D488)^2</f>
        <v>7.386294821498467E-06</v>
      </c>
      <c r="Q488" s="9">
        <f>(Q485-Q486)*S488+Q486</f>
        <v>29187.921440450475</v>
      </c>
      <c r="R488" s="7"/>
      <c r="S488">
        <f>S486/S487</f>
        <v>10.70749410658733</v>
      </c>
      <c r="T488" t="s">
        <v>623</v>
      </c>
      <c r="Y488">
        <f t="shared" si="188"/>
        <v>300</v>
      </c>
    </row>
    <row r="489" spans="1:25" ht="12.75">
      <c r="A489" t="s">
        <v>485</v>
      </c>
      <c r="B489">
        <v>324</v>
      </c>
      <c r="C489">
        <v>2</v>
      </c>
      <c r="D489" s="4">
        <f t="shared" si="180"/>
        <v>0.006172839506172839</v>
      </c>
      <c r="E489" s="4">
        <v>2</v>
      </c>
      <c r="F489">
        <f t="shared" si="202"/>
        <v>0.00625</v>
      </c>
      <c r="G489" t="str">
        <f t="shared" si="203"/>
        <v>     W2B-022</v>
      </c>
      <c r="H489" s="15">
        <f t="shared" si="204"/>
        <v>0.3686107991323863</v>
      </c>
      <c r="I489" s="4">
        <f t="shared" si="205"/>
        <v>0.017724032000446952</v>
      </c>
      <c r="J489">
        <f t="shared" si="206"/>
        <v>0.005938346557228814</v>
      </c>
      <c r="K489">
        <f t="shared" si="200"/>
        <v>7.545379162312892E-05</v>
      </c>
      <c r="L489">
        <f aca="true" t="shared" si="207" ref="L489:L497">B489*(D$487-D489)^2</f>
        <v>0.0022521561372602803</v>
      </c>
      <c r="O489" t="s">
        <v>561</v>
      </c>
      <c r="P489">
        <f>P486</f>
        <v>0.007312614259597806</v>
      </c>
      <c r="Q489" s="9">
        <f>Q488</f>
        <v>29187.921440450475</v>
      </c>
      <c r="R489" s="7">
        <f>SQRT(P489*(1-P489)/Q489)</f>
        <v>0.0004987018735331437</v>
      </c>
      <c r="S489" s="7">
        <f>$R$1/Q489</f>
        <v>0.00013161071470736124</v>
      </c>
      <c r="T489">
        <f>(P489+S489/2)/(1+S489)</f>
        <v>0.007377448665659883</v>
      </c>
      <c r="U489">
        <f>$Q$1*SQRT((P489*(1-P489)+S489/4)/Q489)/(1+S489)</f>
        <v>0.000979519460287575</v>
      </c>
      <c r="V489">
        <f>T489-U489</f>
        <v>0.006397929205372308</v>
      </c>
      <c r="W489">
        <f>T489+U489</f>
        <v>0.008356968125947458</v>
      </c>
      <c r="Y489">
        <f t="shared" si="188"/>
        <v>320</v>
      </c>
    </row>
    <row r="490" spans="1:25" ht="12.75">
      <c r="A490" t="s">
        <v>486</v>
      </c>
      <c r="B490">
        <v>247</v>
      </c>
      <c r="C490">
        <v>0</v>
      </c>
      <c r="D490" s="4">
        <f t="shared" si="180"/>
        <v>0</v>
      </c>
      <c r="E490" s="4">
        <v>2</v>
      </c>
      <c r="F490">
        <f t="shared" si="202"/>
        <v>0</v>
      </c>
      <c r="G490" t="str">
        <f t="shared" si="203"/>
        <v>     W2B-023</v>
      </c>
      <c r="H490" s="15">
        <f t="shared" si="204"/>
        <v>0.39327506271430274</v>
      </c>
      <c r="I490" s="4">
        <f t="shared" si="205"/>
        <v>0.04547736448255316</v>
      </c>
      <c r="J490">
        <f t="shared" si="206"/>
        <v>0.026993607286687493</v>
      </c>
      <c r="K490">
        <f t="shared" si="200"/>
        <v>0.010940763661572674</v>
      </c>
      <c r="L490">
        <f t="shared" si="207"/>
        <v>0.0030889181375708752</v>
      </c>
      <c r="Y490">
        <f t="shared" si="188"/>
        <v>250</v>
      </c>
    </row>
    <row r="491" spans="1:25" ht="12.75">
      <c r="A491" t="s">
        <v>487</v>
      </c>
      <c r="B491">
        <v>205</v>
      </c>
      <c r="C491">
        <v>0</v>
      </c>
      <c r="D491" s="4">
        <f t="shared" si="180"/>
        <v>0</v>
      </c>
      <c r="E491" s="4">
        <v>2</v>
      </c>
      <c r="F491">
        <f t="shared" si="202"/>
        <v>0</v>
      </c>
      <c r="G491" t="str">
        <f t="shared" si="203"/>
        <v>     W2B-024</v>
      </c>
      <c r="H491" s="15">
        <f t="shared" si="204"/>
        <v>0.3264023799855549</v>
      </c>
      <c r="I491" s="4">
        <f t="shared" si="205"/>
        <v>0.03774437133167367</v>
      </c>
      <c r="J491">
        <f t="shared" si="206"/>
        <v>0.022403601189356016</v>
      </c>
      <c r="K491">
        <f t="shared" si="200"/>
        <v>0.00908039089320809</v>
      </c>
      <c r="L491">
        <f t="shared" si="207"/>
        <v>0.00256367699676935</v>
      </c>
      <c r="P491" t="s">
        <v>550</v>
      </c>
      <c r="Q491" t="s">
        <v>549</v>
      </c>
      <c r="R491" t="s">
        <v>551</v>
      </c>
      <c r="S491" s="22" t="s">
        <v>644</v>
      </c>
      <c r="T491" t="s">
        <v>552</v>
      </c>
      <c r="U491" t="s">
        <v>553</v>
      </c>
      <c r="V491" t="s">
        <v>554</v>
      </c>
      <c r="W491" t="s">
        <v>555</v>
      </c>
      <c r="Y491">
        <f t="shared" si="188"/>
        <v>210</v>
      </c>
    </row>
    <row r="492" spans="1:25" ht="12.75">
      <c r="A492" t="s">
        <v>488</v>
      </c>
      <c r="B492">
        <v>245</v>
      </c>
      <c r="C492">
        <v>1</v>
      </c>
      <c r="D492" s="4">
        <f t="shared" si="180"/>
        <v>0.004081632653061225</v>
      </c>
      <c r="E492" s="4">
        <v>2</v>
      </c>
      <c r="F492">
        <f t="shared" si="202"/>
        <v>0.00375</v>
      </c>
      <c r="G492" t="str">
        <f t="shared" si="203"/>
        <v>     W2B-025</v>
      </c>
      <c r="H492" s="15">
        <f t="shared" si="204"/>
        <v>0.31436735143894035</v>
      </c>
      <c r="I492" s="4">
        <f t="shared" si="205"/>
        <v>0.02205267656432608</v>
      </c>
      <c r="J492">
        <f t="shared" si="206"/>
        <v>0.009948692760705471</v>
      </c>
      <c r="K492">
        <f t="shared" si="200"/>
        <v>0.0016229709897061517</v>
      </c>
      <c r="L492">
        <f t="shared" si="207"/>
        <v>7.284775567392101E-05</v>
      </c>
      <c r="N492" s="2" t="s">
        <v>609</v>
      </c>
      <c r="O492" t="s">
        <v>556</v>
      </c>
      <c r="P492" s="10">
        <f>D487</f>
        <v>0.003536345776031434</v>
      </c>
      <c r="Q492" s="13">
        <f>B487</f>
        <v>2545</v>
      </c>
      <c r="R492" s="7">
        <f>SQRT(P492*(1-P492)/Q492)</f>
        <v>0.0011766957891443694</v>
      </c>
      <c r="S492" s="7">
        <f>$R$1/Q492</f>
        <v>0.0015094079377603142</v>
      </c>
      <c r="T492">
        <f>(P492+S492/2)/(1+S492)</f>
        <v>0.004284582561982546</v>
      </c>
      <c r="U492">
        <f>$Q$1*SQRT((P492*(1-P492)+S492/4)/Q492)/(1+S492)</f>
        <v>0.0024229639079347814</v>
      </c>
      <c r="V492">
        <f>T492-U492</f>
        <v>0.0018616186540477645</v>
      </c>
      <c r="W492">
        <f>T492+U492</f>
        <v>0.006707546469917327</v>
      </c>
      <c r="Y492">
        <f t="shared" si="188"/>
        <v>250</v>
      </c>
    </row>
    <row r="493" spans="1:25" ht="12.75">
      <c r="A493" t="s">
        <v>489</v>
      </c>
      <c r="B493">
        <v>240</v>
      </c>
      <c r="C493">
        <v>0</v>
      </c>
      <c r="D493" s="4">
        <f t="shared" si="180"/>
        <v>0</v>
      </c>
      <c r="E493" s="4">
        <v>2</v>
      </c>
      <c r="F493">
        <f t="shared" si="202"/>
        <v>0</v>
      </c>
      <c r="G493" t="str">
        <f t="shared" si="203"/>
        <v>     W2B-026</v>
      </c>
      <c r="H493" s="15">
        <f t="shared" si="204"/>
        <v>0.38212961559284475</v>
      </c>
      <c r="I493" s="4">
        <f t="shared" si="205"/>
        <v>0.044188532290739914</v>
      </c>
      <c r="J493">
        <f t="shared" si="206"/>
        <v>0.02622860627046558</v>
      </c>
      <c r="K493">
        <f t="shared" si="200"/>
        <v>0.010630701533511911</v>
      </c>
      <c r="L493">
        <f t="shared" si="207"/>
        <v>0.003001377947437288</v>
      </c>
      <c r="O493" t="s">
        <v>633</v>
      </c>
      <c r="P493">
        <f>P492</f>
        <v>0.003536345776031434</v>
      </c>
      <c r="Q493" s="11">
        <v>10</v>
      </c>
      <c r="R493" s="7">
        <f>SQRT(P493*(1-P493)/Q493)</f>
        <v>0.018771893976324762</v>
      </c>
      <c r="S493" s="7">
        <f>R493^2</f>
        <v>0.00035238400345837786</v>
      </c>
      <c r="Y493">
        <f t="shared" si="188"/>
        <v>240</v>
      </c>
    </row>
    <row r="494" spans="1:25" ht="12.75">
      <c r="A494" t="s">
        <v>490</v>
      </c>
      <c r="B494">
        <v>259</v>
      </c>
      <c r="C494">
        <v>4</v>
      </c>
      <c r="D494" s="4">
        <f t="shared" si="180"/>
        <v>0.015444015444015444</v>
      </c>
      <c r="E494" s="4">
        <v>2</v>
      </c>
      <c r="F494">
        <f t="shared" si="202"/>
        <v>0.015</v>
      </c>
      <c r="G494" t="str">
        <f t="shared" si="203"/>
        <v>     W2B-027</v>
      </c>
      <c r="H494" s="15">
        <f t="shared" si="204"/>
        <v>0.15493788340940712</v>
      </c>
      <c r="I494" s="4">
        <f t="shared" si="205"/>
        <v>0.0009105216643567123</v>
      </c>
      <c r="J494">
        <f t="shared" si="206"/>
        <v>0.006449197535781752</v>
      </c>
      <c r="K494">
        <f t="shared" si="200"/>
        <v>0.02000501593238279</v>
      </c>
      <c r="L494">
        <f t="shared" si="207"/>
        <v>0.036724282602753046</v>
      </c>
      <c r="O494" t="s">
        <v>632</v>
      </c>
      <c r="R494" s="7">
        <f>SQRT(S494)</f>
        <v>0.004860932293782811</v>
      </c>
      <c r="S494" s="12">
        <f>Q493/(Q493-1)*SUM(L488:L497)/Q492</f>
        <v>2.362866276474062E-05</v>
      </c>
      <c r="Y494">
        <f t="shared" si="188"/>
        <v>260</v>
      </c>
    </row>
    <row r="495" spans="1:25" ht="12.75">
      <c r="A495" t="s">
        <v>491</v>
      </c>
      <c r="B495">
        <v>229</v>
      </c>
      <c r="C495">
        <v>1</v>
      </c>
      <c r="D495" s="4">
        <f t="shared" si="180"/>
        <v>0.004366812227074236</v>
      </c>
      <c r="E495" s="4">
        <v>2</v>
      </c>
      <c r="F495">
        <f t="shared" si="202"/>
        <v>0.00375</v>
      </c>
      <c r="G495" t="str">
        <f t="shared" si="203"/>
        <v>     W2B-028</v>
      </c>
      <c r="H495" s="15">
        <f t="shared" si="204"/>
        <v>0.2891772233067638</v>
      </c>
      <c r="I495" s="4">
        <f t="shared" si="205"/>
        <v>0.019391953985623097</v>
      </c>
      <c r="J495">
        <f t="shared" si="206"/>
        <v>0.00848529858335411</v>
      </c>
      <c r="K495">
        <f t="shared" si="200"/>
        <v>0.001199437128151703</v>
      </c>
      <c r="L495">
        <f t="shared" si="207"/>
        <v>0.00015793546652444627</v>
      </c>
      <c r="Q495" s="9">
        <f>(Q492-Q493)*S495+Q493</f>
        <v>37815.50163422648</v>
      </c>
      <c r="R495" s="7"/>
      <c r="S495">
        <f>S493/S494</f>
        <v>14.913412873462123</v>
      </c>
      <c r="T495" t="s">
        <v>623</v>
      </c>
      <c r="Y495">
        <f t="shared" si="188"/>
        <v>230</v>
      </c>
    </row>
    <row r="496" spans="1:25" ht="12.75">
      <c r="A496" t="s">
        <v>492</v>
      </c>
      <c r="B496">
        <v>271</v>
      </c>
      <c r="C496">
        <v>0</v>
      </c>
      <c r="D496" s="4">
        <f t="shared" si="180"/>
        <v>0</v>
      </c>
      <c r="E496" s="4">
        <v>2</v>
      </c>
      <c r="F496">
        <f t="shared" si="202"/>
        <v>0</v>
      </c>
      <c r="G496" t="str">
        <f t="shared" si="203"/>
        <v>     W2B-029</v>
      </c>
      <c r="H496" s="15">
        <f t="shared" si="204"/>
        <v>0.43148802427358723</v>
      </c>
      <c r="I496" s="4">
        <f t="shared" si="205"/>
        <v>0.04989621771162715</v>
      </c>
      <c r="J496">
        <f t="shared" si="206"/>
        <v>0.02961646791373405</v>
      </c>
      <c r="K496">
        <f t="shared" si="200"/>
        <v>0.012003833814923866</v>
      </c>
      <c r="L496">
        <f t="shared" si="207"/>
        <v>0.003389055932314604</v>
      </c>
      <c r="O496" t="s">
        <v>561</v>
      </c>
      <c r="P496">
        <f>P493</f>
        <v>0.003536345776031434</v>
      </c>
      <c r="Q496" s="9">
        <f>Q495</f>
        <v>37815.50163422648</v>
      </c>
      <c r="R496" s="7">
        <f>SQRT(P496*(1-P496)/Q496)</f>
        <v>0.00030526229131975287</v>
      </c>
      <c r="S496" s="7">
        <f>$R$1/Q496</f>
        <v>0.00010158382238999953</v>
      </c>
      <c r="T496">
        <f>(P496+S496/2)/(1+S496)</f>
        <v>0.0035867733290816197</v>
      </c>
      <c r="U496">
        <f>$Q$1*SQRT((P496*(1-P496)+S496/4)/Q496)/(1+S496)</f>
        <v>0.000600392970092837</v>
      </c>
      <c r="V496">
        <f>T496-U496</f>
        <v>0.0029863803589887826</v>
      </c>
      <c r="W496">
        <f>T496+U496</f>
        <v>0.004187166299174457</v>
      </c>
      <c r="Y496">
        <f t="shared" si="188"/>
        <v>270</v>
      </c>
    </row>
    <row r="497" spans="1:25" ht="12.75">
      <c r="A497" t="s">
        <v>493</v>
      </c>
      <c r="B497">
        <v>229</v>
      </c>
      <c r="C497">
        <v>0</v>
      </c>
      <c r="D497" s="4">
        <f t="shared" si="180"/>
        <v>0</v>
      </c>
      <c r="E497" s="4">
        <v>2</v>
      </c>
      <c r="F497">
        <f t="shared" si="202"/>
        <v>0</v>
      </c>
      <c r="G497" t="str">
        <f t="shared" si="203"/>
        <v>     W2B-030</v>
      </c>
      <c r="H497" s="15">
        <f t="shared" si="204"/>
        <v>0.3646153415448394</v>
      </c>
      <c r="I497" s="4">
        <f t="shared" si="205"/>
        <v>0.04216322456074767</v>
      </c>
      <c r="J497">
        <f t="shared" si="206"/>
        <v>0.025026461816402574</v>
      </c>
      <c r="K497">
        <f t="shared" si="200"/>
        <v>0.010143461046559282</v>
      </c>
      <c r="L497">
        <f t="shared" si="207"/>
        <v>0.0028638147915130787</v>
      </c>
      <c r="Y497">
        <f t="shared" si="188"/>
        <v>230</v>
      </c>
    </row>
    <row r="498" spans="1:25" ht="12.75">
      <c r="A498" t="s">
        <v>406</v>
      </c>
      <c r="B498" s="1">
        <v>2722</v>
      </c>
      <c r="C498">
        <v>26</v>
      </c>
      <c r="D498" s="3">
        <f t="shared" si="180"/>
        <v>0.009551800146950772</v>
      </c>
      <c r="E498" s="3">
        <v>2</v>
      </c>
      <c r="L498" t="str">
        <f>$A498</f>
        <v>    social sciences</v>
      </c>
      <c r="P498" t="s">
        <v>550</v>
      </c>
      <c r="Q498" t="s">
        <v>549</v>
      </c>
      <c r="R498" t="s">
        <v>551</v>
      </c>
      <c r="S498" s="22" t="s">
        <v>644</v>
      </c>
      <c r="T498" t="s">
        <v>552</v>
      </c>
      <c r="U498" t="s">
        <v>553</v>
      </c>
      <c r="V498" t="s">
        <v>554</v>
      </c>
      <c r="W498" t="s">
        <v>555</v>
      </c>
      <c r="Y498">
        <f t="shared" si="188"/>
        <v>2720</v>
      </c>
    </row>
    <row r="499" spans="1:25" ht="12.75">
      <c r="A499" t="s">
        <v>494</v>
      </c>
      <c r="B499">
        <v>277</v>
      </c>
      <c r="C499">
        <v>0</v>
      </c>
      <c r="D499" s="4">
        <f t="shared" si="180"/>
        <v>0</v>
      </c>
      <c r="E499" s="4">
        <v>2</v>
      </c>
      <c r="F499">
        <f aca="true" t="shared" si="208" ref="F499:F508">ROUND(D499*$F$5,2)/$F$5</f>
        <v>0</v>
      </c>
      <c r="G499" t="str">
        <f aca="true" t="shared" si="209" ref="G499:G508">A499</f>
        <v>     W2B-011</v>
      </c>
      <c r="H499" s="15">
        <f aca="true" t="shared" si="210" ref="H499:H508">B499*(D$2-D499)^2</f>
        <v>0.4410412646634083</v>
      </c>
      <c r="I499" s="4">
        <f aca="true" t="shared" si="211" ref="I499:I508">B499*(D$326-D499)^2</f>
        <v>0.05100093101889565</v>
      </c>
      <c r="J499">
        <f aca="true" t="shared" si="212" ref="J499:J508">B499*(D$384-D499)^2</f>
        <v>0.03027218307049569</v>
      </c>
      <c r="K499">
        <f t="shared" si="200"/>
        <v>0.012269601353261663</v>
      </c>
      <c r="L499">
        <f>B499*(D$498-D499)^2</f>
        <v>0.025272617435098996</v>
      </c>
      <c r="N499" s="2" t="s">
        <v>610</v>
      </c>
      <c r="O499" t="s">
        <v>556</v>
      </c>
      <c r="P499" s="10">
        <f>D498</f>
        <v>0.009551800146950772</v>
      </c>
      <c r="Q499" s="13">
        <f>B498</f>
        <v>2722</v>
      </c>
      <c r="R499" s="7">
        <f>SQRT(P499*(1-P499)/Q499)</f>
        <v>0.0018642941492253737</v>
      </c>
      <c r="S499" s="7">
        <f>$R$1/Q499</f>
        <v>0.0014112576052902276</v>
      </c>
      <c r="T499">
        <f>(P499+S499/2)/(1+S499)</f>
        <v>0.010242973475377972</v>
      </c>
      <c r="U499">
        <f>$Q$1*SQRT((P499*(1-P499)+S499/4)/Q499)/(1+S499)</f>
        <v>0.003716207322478341</v>
      </c>
      <c r="V499">
        <f>T499-U499</f>
        <v>0.006526766152899631</v>
      </c>
      <c r="W499">
        <f>T499+U499</f>
        <v>0.013959180797856314</v>
      </c>
      <c r="Y499">
        <f t="shared" si="188"/>
        <v>280</v>
      </c>
    </row>
    <row r="500" spans="1:25" ht="12.75">
      <c r="A500" t="s">
        <v>495</v>
      </c>
      <c r="B500">
        <v>321</v>
      </c>
      <c r="C500">
        <v>1</v>
      </c>
      <c r="D500" s="4">
        <f t="shared" si="180"/>
        <v>0.003115264797507788</v>
      </c>
      <c r="E500" s="4">
        <v>2</v>
      </c>
      <c r="F500">
        <f t="shared" si="208"/>
        <v>0.0025</v>
      </c>
      <c r="G500" t="str">
        <f t="shared" si="209"/>
        <v>     W2B-012</v>
      </c>
      <c r="H500" s="15">
        <f t="shared" si="210"/>
        <v>0.43440869518778774</v>
      </c>
      <c r="I500" s="4">
        <f t="shared" si="211"/>
        <v>0.03507934393417361</v>
      </c>
      <c r="J500">
        <f t="shared" si="212"/>
        <v>0.0172880502241328</v>
      </c>
      <c r="K500">
        <f t="shared" si="200"/>
        <v>0.004022991953098155</v>
      </c>
      <c r="L500">
        <f aca="true" t="shared" si="213" ref="L500:L508">B500*(D$498-D500)^2</f>
        <v>0.013298704924785944</v>
      </c>
      <c r="O500" t="s">
        <v>633</v>
      </c>
      <c r="P500">
        <f>P499</f>
        <v>0.009551800146950772</v>
      </c>
      <c r="Q500" s="11">
        <v>10</v>
      </c>
      <c r="R500" s="7">
        <f>SQRT(P500*(1-P500)/Q500)</f>
        <v>0.030758028644410036</v>
      </c>
      <c r="S500" s="7">
        <f>R500^2</f>
        <v>0.0009460563260903482</v>
      </c>
      <c r="Y500">
        <f t="shared" si="188"/>
        <v>320</v>
      </c>
    </row>
    <row r="501" spans="1:25" ht="12.75">
      <c r="A501" t="s">
        <v>496</v>
      </c>
      <c r="B501">
        <v>286</v>
      </c>
      <c r="C501">
        <v>3</v>
      </c>
      <c r="D501" s="4">
        <f t="shared" si="180"/>
        <v>0.01048951048951049</v>
      </c>
      <c r="E501" s="4">
        <v>2</v>
      </c>
      <c r="F501">
        <f t="shared" si="208"/>
        <v>0.01</v>
      </c>
      <c r="G501" t="str">
        <f t="shared" si="209"/>
        <v>     W2B-013</v>
      </c>
      <c r="H501" s="15">
        <f t="shared" si="210"/>
        <v>0.24742486532122177</v>
      </c>
      <c r="I501" s="4">
        <f t="shared" si="211"/>
        <v>0.0027122840417334484</v>
      </c>
      <c r="J501">
        <f t="shared" si="212"/>
        <v>3.6089380152010647E-07</v>
      </c>
      <c r="K501">
        <f t="shared" si="200"/>
        <v>0.0042042756928543845</v>
      </c>
      <c r="L501">
        <f t="shared" si="213"/>
        <v>0.0002514799963514306</v>
      </c>
      <c r="O501" t="s">
        <v>632</v>
      </c>
      <c r="R501" s="7">
        <f>SQRT(S501)</f>
        <v>0.011174487674237506</v>
      </c>
      <c r="S501" s="12">
        <f>Q500/(Q500-1)*SUM(L499:L508)/Q499</f>
        <v>0.00012486917478168595</v>
      </c>
      <c r="Y501">
        <f t="shared" si="188"/>
        <v>290</v>
      </c>
    </row>
    <row r="502" spans="1:25" ht="12.75">
      <c r="A502" t="s">
        <v>497</v>
      </c>
      <c r="B502">
        <v>273</v>
      </c>
      <c r="C502">
        <v>5</v>
      </c>
      <c r="D502" s="4">
        <f t="shared" si="180"/>
        <v>0.018315018315018316</v>
      </c>
      <c r="E502" s="4">
        <v>2</v>
      </c>
      <c r="F502">
        <f t="shared" si="208"/>
        <v>0.01875</v>
      </c>
      <c r="G502" t="str">
        <f t="shared" si="209"/>
        <v>     W2B-014</v>
      </c>
      <c r="H502" s="15">
        <f t="shared" si="210"/>
        <v>0.12722287698620294</v>
      </c>
      <c r="I502" s="4">
        <f t="shared" si="211"/>
        <v>0.006149133044814203</v>
      </c>
      <c r="J502">
        <f t="shared" si="212"/>
        <v>0.01687025390713268</v>
      </c>
      <c r="K502">
        <f t="shared" si="200"/>
        <v>0.03711333384205231</v>
      </c>
      <c r="L502">
        <f t="shared" si="213"/>
        <v>0.020964759996493696</v>
      </c>
      <c r="Q502" s="9">
        <f>(Q499-Q500)*S502+Q500</f>
        <v>20557.1427263194</v>
      </c>
      <c r="R502" s="7"/>
      <c r="S502">
        <f>S500/S501</f>
        <v>7.576380061327212</v>
      </c>
      <c r="T502" t="s">
        <v>623</v>
      </c>
      <c r="Y502">
        <f t="shared" si="188"/>
        <v>270</v>
      </c>
    </row>
    <row r="503" spans="1:25" ht="12.75">
      <c r="A503" t="s">
        <v>498</v>
      </c>
      <c r="B503">
        <v>231</v>
      </c>
      <c r="C503">
        <v>2</v>
      </c>
      <c r="D503" s="4">
        <f t="shared" si="180"/>
        <v>0.008658008658008658</v>
      </c>
      <c r="E503" s="4">
        <v>2</v>
      </c>
      <c r="F503">
        <f t="shared" si="208"/>
        <v>0.00875</v>
      </c>
      <c r="G503" t="str">
        <f t="shared" si="209"/>
        <v>     W2B-015</v>
      </c>
      <c r="H503" s="15">
        <f t="shared" si="210"/>
        <v>0.2255059113938306</v>
      </c>
      <c r="I503" s="4">
        <f t="shared" si="211"/>
        <v>0.005571314041456872</v>
      </c>
      <c r="J503">
        <f t="shared" si="212"/>
        <v>0.0007450999310950381</v>
      </c>
      <c r="K503">
        <f t="shared" si="200"/>
        <v>0.0009263952510589001</v>
      </c>
      <c r="L503">
        <f t="shared" si="213"/>
        <v>0.0001845374051379384</v>
      </c>
      <c r="O503" t="s">
        <v>561</v>
      </c>
      <c r="P503">
        <f>P500</f>
        <v>0.009551800146950772</v>
      </c>
      <c r="Q503" s="9">
        <f>Q502</f>
        <v>20557.1427263194</v>
      </c>
      <c r="R503" s="7">
        <f>SQRT(P503*(1-P503)/Q503)</f>
        <v>0.0006783863823243993</v>
      </c>
      <c r="S503" s="7">
        <f>$R$1/Q503</f>
        <v>0.00018686659195500858</v>
      </c>
      <c r="T503">
        <f>(P503+S503/2)/(1+S503)</f>
        <v>0.009643431407766355</v>
      </c>
      <c r="U503">
        <f>$Q$1*SQRT((P503*(1-P503)+S503/4)/Q503)/(1+S503)</f>
        <v>0.0013326399399857434</v>
      </c>
      <c r="V503">
        <f>T503-U503</f>
        <v>0.00831079146778061</v>
      </c>
      <c r="W503">
        <f>T503+U503</f>
        <v>0.010976071347752098</v>
      </c>
      <c r="Y503">
        <f t="shared" si="188"/>
        <v>230</v>
      </c>
    </row>
    <row r="504" spans="1:25" ht="12.75">
      <c r="A504" t="s">
        <v>499</v>
      </c>
      <c r="B504">
        <v>295</v>
      </c>
      <c r="C504">
        <v>1</v>
      </c>
      <c r="D504" s="4">
        <f t="shared" si="180"/>
        <v>0.003389830508474576</v>
      </c>
      <c r="E504" s="4">
        <v>2</v>
      </c>
      <c r="F504">
        <f t="shared" si="208"/>
        <v>0.00375</v>
      </c>
      <c r="G504" t="str">
        <f t="shared" si="209"/>
        <v>     W2B-016</v>
      </c>
      <c r="H504" s="15">
        <f t="shared" si="210"/>
        <v>0.39328588587619634</v>
      </c>
      <c r="I504" s="4">
        <f t="shared" si="211"/>
        <v>0.030566818646976912</v>
      </c>
      <c r="J504">
        <f t="shared" si="212"/>
        <v>0.014721183589132483</v>
      </c>
      <c r="K504">
        <f t="shared" si="200"/>
        <v>0.0031458983312678186</v>
      </c>
      <c r="L504">
        <f t="shared" si="213"/>
        <v>0.011201111598523224</v>
      </c>
      <c r="Y504">
        <f t="shared" si="188"/>
        <v>300</v>
      </c>
    </row>
    <row r="505" spans="1:25" ht="12.75">
      <c r="A505" t="s">
        <v>500</v>
      </c>
      <c r="B505">
        <v>269</v>
      </c>
      <c r="C505">
        <v>10</v>
      </c>
      <c r="D505" s="4">
        <f t="shared" si="180"/>
        <v>0.03717472118959108</v>
      </c>
      <c r="E505" s="4">
        <v>2</v>
      </c>
      <c r="F505">
        <f t="shared" si="208"/>
        <v>0.0375</v>
      </c>
      <c r="G505" t="str">
        <f t="shared" si="209"/>
        <v>     W2B-017</v>
      </c>
      <c r="H505" s="15">
        <f t="shared" si="210"/>
        <v>0.002001518054725154</v>
      </c>
      <c r="I505" s="4">
        <f t="shared" si="211"/>
        <v>0.14989436381646043</v>
      </c>
      <c r="J505">
        <f t="shared" si="212"/>
        <v>0.19206535348949733</v>
      </c>
      <c r="K505">
        <f t="shared" si="200"/>
        <v>0.2505540950765706</v>
      </c>
      <c r="L505">
        <f t="shared" si="213"/>
        <v>0.20525393130361608</v>
      </c>
      <c r="Y505">
        <f t="shared" si="188"/>
        <v>270</v>
      </c>
    </row>
    <row r="506" spans="1:25" ht="12.75">
      <c r="A506" t="s">
        <v>501</v>
      </c>
      <c r="B506">
        <v>204</v>
      </c>
      <c r="C506">
        <v>0</v>
      </c>
      <c r="D506" s="4">
        <f t="shared" si="180"/>
        <v>0</v>
      </c>
      <c r="E506" s="4">
        <v>2</v>
      </c>
      <c r="F506">
        <f t="shared" si="208"/>
        <v>0</v>
      </c>
      <c r="G506" t="str">
        <f t="shared" si="209"/>
        <v>     W2B-018</v>
      </c>
      <c r="H506" s="15">
        <f t="shared" si="210"/>
        <v>0.32481017325391803</v>
      </c>
      <c r="I506" s="4">
        <f t="shared" si="211"/>
        <v>0.037560252447128926</v>
      </c>
      <c r="J506">
        <f t="shared" si="212"/>
        <v>0.02229431532989574</v>
      </c>
      <c r="K506">
        <f t="shared" si="200"/>
        <v>0.009036096303485125</v>
      </c>
      <c r="L506">
        <f t="shared" si="213"/>
        <v>0.018612324753646915</v>
      </c>
      <c r="Y506">
        <f t="shared" si="188"/>
        <v>200</v>
      </c>
    </row>
    <row r="507" spans="1:25" ht="12.75">
      <c r="A507" t="s">
        <v>502</v>
      </c>
      <c r="B507">
        <v>286</v>
      </c>
      <c r="C507">
        <v>1</v>
      </c>
      <c r="D507" s="4">
        <f t="shared" si="180"/>
        <v>0.0034965034965034965</v>
      </c>
      <c r="E507" s="4">
        <v>2</v>
      </c>
      <c r="F507">
        <f t="shared" si="208"/>
        <v>0.00375</v>
      </c>
      <c r="G507" t="str">
        <f t="shared" si="209"/>
        <v>     W2B-019</v>
      </c>
      <c r="H507" s="15">
        <f t="shared" si="210"/>
        <v>0.37906269827949357</v>
      </c>
      <c r="I507" s="4">
        <f t="shared" si="211"/>
        <v>0.029016421674103086</v>
      </c>
      <c r="J507">
        <f t="shared" si="212"/>
        <v>0.013844283842018948</v>
      </c>
      <c r="K507">
        <f t="shared" si="200"/>
        <v>0.0028539200117900427</v>
      </c>
      <c r="L507">
        <f t="shared" si="213"/>
        <v>0.010486652612126548</v>
      </c>
      <c r="Y507">
        <f t="shared" si="188"/>
        <v>290</v>
      </c>
    </row>
    <row r="508" spans="1:25" ht="12.75">
      <c r="A508" t="s">
        <v>503</v>
      </c>
      <c r="B508">
        <v>280</v>
      </c>
      <c r="C508">
        <v>3</v>
      </c>
      <c r="D508" s="4">
        <f t="shared" si="180"/>
        <v>0.010714285714285714</v>
      </c>
      <c r="E508" s="4">
        <v>2</v>
      </c>
      <c r="F508">
        <f t="shared" si="208"/>
        <v>0.01125</v>
      </c>
      <c r="G508" t="str">
        <f t="shared" si="209"/>
        <v>     W2B-020</v>
      </c>
      <c r="H508" s="15">
        <f t="shared" si="210"/>
        <v>0.2385459506057263</v>
      </c>
      <c r="I508" s="4">
        <f t="shared" si="211"/>
        <v>0.0022818964087906253</v>
      </c>
      <c r="J508">
        <f t="shared" si="212"/>
        <v>1.8971411365554947E-05</v>
      </c>
      <c r="K508">
        <f t="shared" si="200"/>
        <v>0.004612833828842261</v>
      </c>
      <c r="L508">
        <f t="shared" si="213"/>
        <v>0.00037838435439337207</v>
      </c>
      <c r="Y508">
        <f t="shared" si="188"/>
        <v>280</v>
      </c>
    </row>
    <row r="509" spans="1:25" ht="12.75">
      <c r="A509" t="s">
        <v>417</v>
      </c>
      <c r="B509" s="1">
        <v>2666</v>
      </c>
      <c r="C509">
        <v>16</v>
      </c>
      <c r="D509" s="3">
        <f t="shared" si="180"/>
        <v>0.006001500375093774</v>
      </c>
      <c r="E509" s="3">
        <v>2</v>
      </c>
      <c r="L509" t="str">
        <f>$A509</f>
        <v>    technology</v>
      </c>
      <c r="P509" t="s">
        <v>550</v>
      </c>
      <c r="Q509" t="s">
        <v>549</v>
      </c>
      <c r="R509" t="s">
        <v>551</v>
      </c>
      <c r="S509" s="22" t="s">
        <v>644</v>
      </c>
      <c r="T509" t="s">
        <v>552</v>
      </c>
      <c r="U509" t="s">
        <v>553</v>
      </c>
      <c r="V509" t="s">
        <v>554</v>
      </c>
      <c r="W509" t="s">
        <v>555</v>
      </c>
      <c r="Y509">
        <f t="shared" si="188"/>
        <v>2670</v>
      </c>
    </row>
    <row r="510" spans="1:25" ht="12.75">
      <c r="A510" t="s">
        <v>504</v>
      </c>
      <c r="B510">
        <v>260</v>
      </c>
      <c r="C510">
        <v>4</v>
      </c>
      <c r="D510" s="4">
        <f t="shared" si="180"/>
        <v>0.015384615384615385</v>
      </c>
      <c r="E510" s="4">
        <v>2</v>
      </c>
      <c r="F510">
        <f aca="true" t="shared" si="214" ref="F510:F519">ROUND(D510*$F$5,2)/$F$5</f>
        <v>0.015</v>
      </c>
      <c r="G510" t="str">
        <f aca="true" t="shared" si="215" ref="G510:G519">A510</f>
        <v>     W2B-031</v>
      </c>
      <c r="H510" s="15">
        <f aca="true" t="shared" si="216" ref="H510:H519">B510*(D$2-D510)^2</f>
        <v>0.15629248990344372</v>
      </c>
      <c r="I510" s="4">
        <f aca="true" t="shared" si="217" ref="I510:I519">B510*(D$326-D510)^2</f>
        <v>0.0008570403113012247</v>
      </c>
      <c r="J510">
        <f aca="true" t="shared" si="218" ref="J510:J519">B510*(D$384-D510)^2</f>
        <v>0.006320883157641789</v>
      </c>
      <c r="K510">
        <f t="shared" si="200"/>
        <v>0.01981171028450552</v>
      </c>
      <c r="L510">
        <f>B510*(D$509-D510)^2</f>
        <v>0.022891140293296537</v>
      </c>
      <c r="N510" s="2" t="s">
        <v>611</v>
      </c>
      <c r="O510" t="s">
        <v>556</v>
      </c>
      <c r="P510" s="10">
        <f>D509</f>
        <v>0.006001500375093774</v>
      </c>
      <c r="Q510" s="13">
        <f>B509</f>
        <v>2666</v>
      </c>
      <c r="R510" s="7">
        <f>SQRT(P510*(1-P510)/Q510)</f>
        <v>0.0014958660675177637</v>
      </c>
      <c r="S510" s="7">
        <f>$R$1/Q510</f>
        <v>0.0014409014259564891</v>
      </c>
      <c r="T510">
        <f>(P510+S510/2)/(1+S510)</f>
        <v>0.006712279355177725</v>
      </c>
      <c r="U510">
        <f>$Q$1*SQRT((P510*(1-P510)+S510/4)/Q510)/(1+S510)</f>
        <v>0.003014715760085088</v>
      </c>
      <c r="V510">
        <f>T510-U510</f>
        <v>0.0036975635950926367</v>
      </c>
      <c r="W510">
        <f>T510+U510</f>
        <v>0.009726995115262812</v>
      </c>
      <c r="Y510">
        <f t="shared" si="188"/>
        <v>260</v>
      </c>
    </row>
    <row r="511" spans="1:25" ht="12.75">
      <c r="A511" t="s">
        <v>505</v>
      </c>
      <c r="B511">
        <v>273</v>
      </c>
      <c r="C511">
        <v>2</v>
      </c>
      <c r="D511" s="4">
        <f t="shared" si="180"/>
        <v>0.007326007326007326</v>
      </c>
      <c r="E511" s="4">
        <v>2</v>
      </c>
      <c r="F511">
        <f t="shared" si="214"/>
        <v>0.0075</v>
      </c>
      <c r="G511" t="str">
        <f t="shared" si="215"/>
        <v>     W2B-032</v>
      </c>
      <c r="H511" s="15">
        <f t="shared" si="216"/>
        <v>0.28971459145857575</v>
      </c>
      <c r="I511" s="4">
        <f t="shared" si="217"/>
        <v>0.010640304528333693</v>
      </c>
      <c r="J511">
        <f t="shared" si="218"/>
        <v>0.0026711033644238502</v>
      </c>
      <c r="K511">
        <f t="shared" si="200"/>
        <v>0.00012276535542082062</v>
      </c>
      <c r="L511">
        <f aca="true" t="shared" si="219" ref="L511:L519">B511*(D$509-D511)^2</f>
        <v>0.0004789289950040001</v>
      </c>
      <c r="O511" t="s">
        <v>633</v>
      </c>
      <c r="P511">
        <f>P510</f>
        <v>0.006001500375093774</v>
      </c>
      <c r="Q511" s="11">
        <v>10</v>
      </c>
      <c r="R511" s="7">
        <f>SQRT(P511*(1-P511)/Q511)</f>
        <v>0.02442433697839416</v>
      </c>
      <c r="S511" s="7">
        <f>R511^2</f>
        <v>0.0005965482368341524</v>
      </c>
      <c r="Y511">
        <f t="shared" si="188"/>
        <v>270</v>
      </c>
    </row>
    <row r="512" spans="1:25" ht="12.75">
      <c r="A512" t="s">
        <v>506</v>
      </c>
      <c r="B512">
        <v>303</v>
      </c>
      <c r="C512">
        <v>0</v>
      </c>
      <c r="D512" s="4">
        <f t="shared" si="180"/>
        <v>0</v>
      </c>
      <c r="E512" s="4">
        <v>2</v>
      </c>
      <c r="F512">
        <f t="shared" si="214"/>
        <v>0</v>
      </c>
      <c r="G512" t="str">
        <f t="shared" si="215"/>
        <v>     W2B-033</v>
      </c>
      <c r="H512" s="15">
        <f t="shared" si="216"/>
        <v>0.4824386396859665</v>
      </c>
      <c r="I512" s="4">
        <f t="shared" si="217"/>
        <v>0.05578802201705914</v>
      </c>
      <c r="J512">
        <f t="shared" si="218"/>
        <v>0.033113615416462794</v>
      </c>
      <c r="K512">
        <f t="shared" si="200"/>
        <v>0.013421260686058787</v>
      </c>
      <c r="L512">
        <f t="shared" si="219"/>
        <v>0.010913456045931965</v>
      </c>
      <c r="O512" t="s">
        <v>632</v>
      </c>
      <c r="R512" s="7">
        <f>SQRT(S512)</f>
        <v>0.007265196237877801</v>
      </c>
      <c r="S512" s="12">
        <f>Q511/(Q511-1)*SUM(L510:L519)/Q510</f>
        <v>5.2783076374873744E-05</v>
      </c>
      <c r="Y512">
        <f t="shared" si="188"/>
        <v>300</v>
      </c>
    </row>
    <row r="513" spans="1:25" ht="12.75">
      <c r="A513" t="s">
        <v>507</v>
      </c>
      <c r="B513">
        <v>298</v>
      </c>
      <c r="C513">
        <v>0</v>
      </c>
      <c r="D513" s="4">
        <f t="shared" si="180"/>
        <v>0</v>
      </c>
      <c r="E513" s="4">
        <v>2</v>
      </c>
      <c r="F513">
        <f t="shared" si="214"/>
        <v>0</v>
      </c>
      <c r="G513" t="str">
        <f t="shared" si="215"/>
        <v>     W2B-034</v>
      </c>
      <c r="H513" s="15">
        <f t="shared" si="216"/>
        <v>0.4744776060277823</v>
      </c>
      <c r="I513" s="4">
        <f t="shared" si="217"/>
        <v>0.05486742759433539</v>
      </c>
      <c r="J513">
        <f t="shared" si="218"/>
        <v>0.03256718611916143</v>
      </c>
      <c r="K513">
        <f t="shared" si="200"/>
        <v>0.013199787737443956</v>
      </c>
      <c r="L513">
        <f t="shared" si="219"/>
        <v>0.010733366012170712</v>
      </c>
      <c r="Q513" s="9">
        <f>(Q510-Q511)*S513+Q511</f>
        <v>30027.805437838095</v>
      </c>
      <c r="R513" s="7"/>
      <c r="S513">
        <f>S511/S512</f>
        <v>11.301884577499283</v>
      </c>
      <c r="T513" t="s">
        <v>623</v>
      </c>
      <c r="Y513">
        <f t="shared" si="188"/>
        <v>300</v>
      </c>
    </row>
    <row r="514" spans="1:25" ht="12.75">
      <c r="A514" t="s">
        <v>508</v>
      </c>
      <c r="B514">
        <v>252</v>
      </c>
      <c r="C514">
        <v>0</v>
      </c>
      <c r="D514" s="4">
        <f t="shared" si="180"/>
        <v>0</v>
      </c>
      <c r="E514" s="4">
        <v>2</v>
      </c>
      <c r="F514">
        <f t="shared" si="214"/>
        <v>0</v>
      </c>
      <c r="G514" t="str">
        <f t="shared" si="215"/>
        <v>     W2B-035</v>
      </c>
      <c r="H514" s="15">
        <f t="shared" si="216"/>
        <v>0.401236096372487</v>
      </c>
      <c r="I514" s="4">
        <f t="shared" si="217"/>
        <v>0.046397958905276905</v>
      </c>
      <c r="J514">
        <f t="shared" si="218"/>
        <v>0.027540036583988858</v>
      </c>
      <c r="K514">
        <f t="shared" si="200"/>
        <v>0.011162236610187505</v>
      </c>
      <c r="L514">
        <f t="shared" si="219"/>
        <v>0.009076537701567178</v>
      </c>
      <c r="O514" t="s">
        <v>561</v>
      </c>
      <c r="P514">
        <f>P511</f>
        <v>0.006001500375093774</v>
      </c>
      <c r="Q514" s="9">
        <f>Q513</f>
        <v>30027.805437838095</v>
      </c>
      <c r="R514" s="7">
        <f>SQRT(P514*(1-P514)/Q514)</f>
        <v>0.0004457188348893709</v>
      </c>
      <c r="S514" s="7">
        <f>$R$1/Q514</f>
        <v>0.00012792953549510446</v>
      </c>
      <c r="T514">
        <f>(P514+S514/2)/(1+S514)</f>
        <v>0.00606468928995754</v>
      </c>
      <c r="U514">
        <f>$Q$1*SQRT((P514*(1-P514)+S514/4)/Q514)/(1+S514)</f>
        <v>0.0008758176802018665</v>
      </c>
      <c r="V514">
        <f>T514-U514</f>
        <v>0.005188871609755673</v>
      </c>
      <c r="W514">
        <f>T514+U514</f>
        <v>0.006940506970159406</v>
      </c>
      <c r="Y514">
        <f t="shared" si="188"/>
        <v>250</v>
      </c>
    </row>
    <row r="515" spans="1:25" ht="12.75">
      <c r="A515" t="s">
        <v>509</v>
      </c>
      <c r="B515">
        <v>264</v>
      </c>
      <c r="C515">
        <v>5</v>
      </c>
      <c r="D515" s="4">
        <f aca="true" t="shared" si="220" ref="D515:D553">C515/B515</f>
        <v>0.01893939393939394</v>
      </c>
      <c r="E515" s="4">
        <v>2</v>
      </c>
      <c r="F515">
        <f t="shared" si="214"/>
        <v>0.01875</v>
      </c>
      <c r="G515" t="str">
        <f t="shared" si="215"/>
        <v>     W2B-036</v>
      </c>
      <c r="H515" s="15">
        <f t="shared" si="216"/>
        <v>0.11601489452334937</v>
      </c>
      <c r="I515" s="4">
        <f t="shared" si="217"/>
        <v>0.007613941205789578</v>
      </c>
      <c r="J515">
        <f t="shared" si="218"/>
        <v>0.019008559293868344</v>
      </c>
      <c r="K515">
        <f t="shared" si="200"/>
        <v>0.03983656065642373</v>
      </c>
      <c r="L515">
        <f t="shared" si="219"/>
        <v>0.04419071972862615</v>
      </c>
      <c r="Y515">
        <f t="shared" si="188"/>
        <v>260</v>
      </c>
    </row>
    <row r="516" spans="1:25" ht="12.75">
      <c r="A516" t="s">
        <v>510</v>
      </c>
      <c r="B516">
        <v>246</v>
      </c>
      <c r="C516">
        <v>1</v>
      </c>
      <c r="D516" s="4">
        <f t="shared" si="220"/>
        <v>0.0040650406504065045</v>
      </c>
      <c r="E516" s="4">
        <v>2</v>
      </c>
      <c r="F516">
        <f t="shared" si="214"/>
        <v>0.00375</v>
      </c>
      <c r="G516" t="str">
        <f t="shared" si="215"/>
        <v>     W2B-037</v>
      </c>
      <c r="H516" s="15">
        <f t="shared" si="216"/>
        <v>0.3159429661679225</v>
      </c>
      <c r="I516" s="4">
        <f t="shared" si="217"/>
        <v>0.02222020344621611</v>
      </c>
      <c r="J516">
        <f t="shared" si="218"/>
        <v>0.010041386617511023</v>
      </c>
      <c r="K516">
        <f t="shared" si="200"/>
        <v>0.0016506735767743974</v>
      </c>
      <c r="L516">
        <f t="shared" si="219"/>
        <v>0.00092246956127263</v>
      </c>
      <c r="Y516">
        <f t="shared" si="188"/>
        <v>250</v>
      </c>
    </row>
    <row r="517" spans="1:25" ht="12.75">
      <c r="A517" t="s">
        <v>511</v>
      </c>
      <c r="B517">
        <v>262</v>
      </c>
      <c r="C517">
        <v>1</v>
      </c>
      <c r="D517" s="4">
        <f t="shared" si="220"/>
        <v>0.003816793893129771</v>
      </c>
      <c r="E517" s="4">
        <v>2</v>
      </c>
      <c r="F517">
        <f t="shared" si="214"/>
        <v>0.00375</v>
      </c>
      <c r="G517" t="str">
        <f t="shared" si="215"/>
        <v>     W2B-038</v>
      </c>
      <c r="H517" s="15">
        <f t="shared" si="216"/>
        <v>0.3411700271168354</v>
      </c>
      <c r="I517" s="4">
        <f t="shared" si="217"/>
        <v>0.024917858841655375</v>
      </c>
      <c r="J517">
        <f t="shared" si="218"/>
        <v>0.011541713611598664</v>
      </c>
      <c r="K517">
        <f t="shared" si="200"/>
        <v>0.0021111402550651258</v>
      </c>
      <c r="L517">
        <f t="shared" si="219"/>
        <v>0.0012505109120319088</v>
      </c>
      <c r="Y517">
        <f t="shared" si="188"/>
        <v>260</v>
      </c>
    </row>
    <row r="518" spans="1:25" ht="12.75">
      <c r="A518" t="s">
        <v>512</v>
      </c>
      <c r="B518">
        <v>303</v>
      </c>
      <c r="C518">
        <v>0</v>
      </c>
      <c r="D518" s="4">
        <f t="shared" si="220"/>
        <v>0</v>
      </c>
      <c r="E518" s="4">
        <v>2</v>
      </c>
      <c r="F518">
        <f t="shared" si="214"/>
        <v>0</v>
      </c>
      <c r="G518" t="str">
        <f t="shared" si="215"/>
        <v>     W2B-039</v>
      </c>
      <c r="H518" s="15">
        <f t="shared" si="216"/>
        <v>0.4824386396859665</v>
      </c>
      <c r="I518" s="4">
        <f t="shared" si="217"/>
        <v>0.05578802201705914</v>
      </c>
      <c r="J518">
        <f t="shared" si="218"/>
        <v>0.033113615416462794</v>
      </c>
      <c r="K518">
        <f t="shared" si="200"/>
        <v>0.013421260686058787</v>
      </c>
      <c r="L518">
        <f t="shared" si="219"/>
        <v>0.010913456045931965</v>
      </c>
      <c r="Y518">
        <f t="shared" si="188"/>
        <v>300</v>
      </c>
    </row>
    <row r="519" spans="1:25" ht="12.75">
      <c r="A519" t="s">
        <v>513</v>
      </c>
      <c r="B519">
        <v>205</v>
      </c>
      <c r="C519">
        <v>3</v>
      </c>
      <c r="D519" s="4">
        <f t="shared" si="220"/>
        <v>0.014634146341463415</v>
      </c>
      <c r="E519" s="4">
        <v>2</v>
      </c>
      <c r="F519">
        <f t="shared" si="214"/>
        <v>0.015</v>
      </c>
      <c r="G519" t="str">
        <f t="shared" si="215"/>
        <v>     W2B-040</v>
      </c>
      <c r="H519" s="15">
        <f t="shared" si="216"/>
        <v>0.13089002761449542</v>
      </c>
      <c r="I519" s="4">
        <f t="shared" si="217"/>
        <v>0.00023256194946750473</v>
      </c>
      <c r="J519">
        <f t="shared" si="218"/>
        <v>0.0035821138333781643</v>
      </c>
      <c r="K519">
        <f t="shared" si="200"/>
        <v>0.01305032148115289</v>
      </c>
      <c r="L519">
        <f t="shared" si="219"/>
        <v>0.015277128158039001</v>
      </c>
      <c r="Y519">
        <f t="shared" si="188"/>
        <v>210</v>
      </c>
    </row>
    <row r="520" spans="1:25" ht="12.75">
      <c r="A520" t="s">
        <v>514</v>
      </c>
      <c r="B520" s="1">
        <v>2573</v>
      </c>
      <c r="C520">
        <v>15</v>
      </c>
      <c r="D520" s="3">
        <f t="shared" si="220"/>
        <v>0.0058297706956859695</v>
      </c>
      <c r="E520" s="3">
        <v>2</v>
      </c>
      <c r="K520" t="str">
        <f>$A520</f>
        <v>   persuasive writing</v>
      </c>
      <c r="P520" t="s">
        <v>550</v>
      </c>
      <c r="Q520" t="s">
        <v>549</v>
      </c>
      <c r="R520" t="s">
        <v>551</v>
      </c>
      <c r="S520" s="22" t="s">
        <v>644</v>
      </c>
      <c r="T520" t="s">
        <v>552</v>
      </c>
      <c r="U520" t="s">
        <v>553</v>
      </c>
      <c r="V520" t="s">
        <v>554</v>
      </c>
      <c r="W520" t="s">
        <v>555</v>
      </c>
      <c r="Y520">
        <f aca="true" t="shared" si="221" ref="Y520:Y553">ROUND(B520/10,0)*10</f>
        <v>2570</v>
      </c>
    </row>
    <row r="521" spans="1:25" ht="12.75">
      <c r="A521" t="s">
        <v>515</v>
      </c>
      <c r="B521" s="1">
        <v>2573</v>
      </c>
      <c r="C521">
        <v>15</v>
      </c>
      <c r="D521" s="3">
        <f t="shared" si="220"/>
        <v>0.0058297706956859695</v>
      </c>
      <c r="E521" s="3">
        <v>2</v>
      </c>
      <c r="N521" s="2" t="s">
        <v>587</v>
      </c>
      <c r="O521" t="s">
        <v>556</v>
      </c>
      <c r="P521" s="10">
        <f>D520</f>
        <v>0.0058297706956859695</v>
      </c>
      <c r="Q521" s="13">
        <f>B520</f>
        <v>2573</v>
      </c>
      <c r="R521" s="7">
        <f>SQRT(P521*(1-P521)/Q521)</f>
        <v>0.0015008463047619376</v>
      </c>
      <c r="S521" s="7">
        <f>$R$1/Q521</f>
        <v>0.0014929822003886513</v>
      </c>
      <c r="T521">
        <f>(P521+S521/2)/(1+S521)</f>
        <v>0.006566458190682012</v>
      </c>
      <c r="U521">
        <f>$Q$1*SQRT((P521*(1-P521)+S521/4)/Q521)/(1+S521)</f>
        <v>0.0030303154942169287</v>
      </c>
      <c r="V521">
        <f>T521-U521</f>
        <v>0.003536142696465083</v>
      </c>
      <c r="W521">
        <f>T521+U521</f>
        <v>0.00959677368489894</v>
      </c>
      <c r="Y521">
        <f t="shared" si="221"/>
        <v>2570</v>
      </c>
    </row>
    <row r="522" spans="1:25" ht="12.75">
      <c r="A522" t="s">
        <v>516</v>
      </c>
      <c r="B522">
        <v>244</v>
      </c>
      <c r="C522">
        <v>1</v>
      </c>
      <c r="D522" s="4">
        <f t="shared" si="220"/>
        <v>0.004098360655737705</v>
      </c>
      <c r="E522" s="4">
        <v>2</v>
      </c>
      <c r="F522">
        <f aca="true" t="shared" si="222" ref="F522:F531">ROUND(D522*$F$5,2)/$F$5</f>
        <v>0.00375</v>
      </c>
      <c r="G522" t="str">
        <f aca="true" t="shared" si="223" ref="G522:G531">A522</f>
        <v>     W2E-001</v>
      </c>
      <c r="H522" s="15">
        <f aca="true" t="shared" si="224" ref="H522:H531">B522*(D$2-D522)^2</f>
        <v>0.31279187270998005</v>
      </c>
      <c r="I522" s="4">
        <f aca="true" t="shared" si="225" ref="I522:I531">B522*(D$326-D522)^2</f>
        <v>0.021885285682457813</v>
      </c>
      <c r="J522">
        <f aca="true" t="shared" si="226" ref="J522:J531">B522*(D$384-D522)^2</f>
        <v>0.009856134903921678</v>
      </c>
      <c r="K522">
        <f>B522*(D$520-D522)^2</f>
        <v>0.0007314584972498107</v>
      </c>
      <c r="N522" s="2"/>
      <c r="Q522" s="1"/>
      <c r="R522" s="7"/>
      <c r="S522" s="7"/>
      <c r="Y522">
        <f t="shared" si="221"/>
        <v>240</v>
      </c>
    </row>
    <row r="523" spans="1:25" ht="12.75">
      <c r="A523" t="s">
        <v>517</v>
      </c>
      <c r="B523">
        <v>265</v>
      </c>
      <c r="C523">
        <v>2</v>
      </c>
      <c r="D523" s="4">
        <f t="shared" si="220"/>
        <v>0.007547169811320755</v>
      </c>
      <c r="E523" s="4">
        <v>2</v>
      </c>
      <c r="F523">
        <f t="shared" si="222"/>
        <v>0.0075</v>
      </c>
      <c r="G523" t="str">
        <f t="shared" si="223"/>
        <v>     W2E-002</v>
      </c>
      <c r="H523" s="15">
        <f t="shared" si="224"/>
        <v>0.27741926257610783</v>
      </c>
      <c r="I523" s="4">
        <f t="shared" si="225"/>
        <v>0.009609678422602552</v>
      </c>
      <c r="J523">
        <f t="shared" si="226"/>
        <v>0.002239141459368522</v>
      </c>
      <c r="K523">
        <f aca="true" t="shared" si="227" ref="K523:K531">B523*(D$520-D523)^2</f>
        <v>0.0007816068264315327</v>
      </c>
      <c r="N523" s="2" t="s">
        <v>591</v>
      </c>
      <c r="R523" t="s">
        <v>551</v>
      </c>
      <c r="S523" t="s">
        <v>558</v>
      </c>
      <c r="Y523">
        <f t="shared" si="221"/>
        <v>270</v>
      </c>
    </row>
    <row r="524" spans="1:25" ht="12.75">
      <c r="A524" t="s">
        <v>518</v>
      </c>
      <c r="B524">
        <v>268</v>
      </c>
      <c r="C524">
        <v>5</v>
      </c>
      <c r="D524" s="4">
        <f t="shared" si="220"/>
        <v>0.018656716417910446</v>
      </c>
      <c r="E524" s="4">
        <v>2</v>
      </c>
      <c r="F524">
        <f t="shared" si="222"/>
        <v>0.01875</v>
      </c>
      <c r="G524" t="str">
        <f t="shared" si="223"/>
        <v>     W2E-003</v>
      </c>
      <c r="H524" s="15">
        <f t="shared" si="224"/>
        <v>0.12097033384247936</v>
      </c>
      <c r="I524" s="4">
        <f t="shared" si="225"/>
        <v>0.006937029136551112</v>
      </c>
      <c r="J524">
        <f t="shared" si="226"/>
        <v>0.018032315124291966</v>
      </c>
      <c r="K524">
        <f t="shared" si="227"/>
        <v>0.04409418379831928</v>
      </c>
      <c r="O524" t="s">
        <v>633</v>
      </c>
      <c r="P524">
        <f>P521</f>
        <v>0.0058297706956859695</v>
      </c>
      <c r="Q524" s="11">
        <v>10</v>
      </c>
      <c r="R524" s="7">
        <f>SQRT(P524*(1-P524)/Q524)</f>
        <v>0.024074435547529853</v>
      </c>
      <c r="S524" s="7">
        <f>R524^2</f>
        <v>0.000579578446932169</v>
      </c>
      <c r="Y524">
        <f t="shared" si="221"/>
        <v>270</v>
      </c>
    </row>
    <row r="525" spans="1:25" ht="12.75">
      <c r="A525" t="s">
        <v>519</v>
      </c>
      <c r="B525">
        <v>254</v>
      </c>
      <c r="C525">
        <v>0</v>
      </c>
      <c r="D525" s="4">
        <f t="shared" si="220"/>
        <v>0</v>
      </c>
      <c r="E525" s="4">
        <v>2</v>
      </c>
      <c r="F525">
        <f t="shared" si="222"/>
        <v>0</v>
      </c>
      <c r="G525" t="str">
        <f t="shared" si="223"/>
        <v>     W2E-004</v>
      </c>
      <c r="H525" s="15">
        <f t="shared" si="224"/>
        <v>0.4044205098357607</v>
      </c>
      <c r="I525" s="4">
        <f t="shared" si="225"/>
        <v>0.046766196674366406</v>
      </c>
      <c r="J525">
        <f t="shared" si="226"/>
        <v>0.027758608302909406</v>
      </c>
      <c r="K525">
        <f t="shared" si="227"/>
        <v>0.008632501496526834</v>
      </c>
      <c r="O525" t="s">
        <v>632</v>
      </c>
      <c r="R525" s="7">
        <f>SQRT(S525)</f>
        <v>0.005357766312988265</v>
      </c>
      <c r="S525" s="12">
        <f>Q524/(Q524-1)*SUM(K522:K531)/Q521</f>
        <v>2.870565986459187E-05</v>
      </c>
      <c r="Y525">
        <f t="shared" si="221"/>
        <v>250</v>
      </c>
    </row>
    <row r="526" spans="1:25" ht="12.75">
      <c r="A526" t="s">
        <v>520</v>
      </c>
      <c r="B526">
        <v>214</v>
      </c>
      <c r="C526">
        <v>1</v>
      </c>
      <c r="D526" s="4">
        <f t="shared" si="220"/>
        <v>0.004672897196261682</v>
      </c>
      <c r="E526" s="4">
        <v>2</v>
      </c>
      <c r="F526">
        <f t="shared" si="222"/>
        <v>0.005</v>
      </c>
      <c r="G526" t="str">
        <f t="shared" si="223"/>
        <v>     W2E-005</v>
      </c>
      <c r="H526" s="15">
        <f t="shared" si="224"/>
        <v>0.26560020730139833</v>
      </c>
      <c r="I526" s="4">
        <f t="shared" si="225"/>
        <v>0.0169362556866393</v>
      </c>
      <c r="J526">
        <f t="shared" si="226"/>
        <v>0.007152095660637459</v>
      </c>
      <c r="K526">
        <f t="shared" si="227"/>
        <v>0.0002864082468454222</v>
      </c>
      <c r="Q526" s="9">
        <f>(Q521-Q524)*S526+Q524</f>
        <v>51757.967700246045</v>
      </c>
      <c r="R526" s="7"/>
      <c r="S526">
        <f>S524/S525</f>
        <v>20.190389270482264</v>
      </c>
      <c r="T526" t="s">
        <v>623</v>
      </c>
      <c r="Y526">
        <f t="shared" si="221"/>
        <v>210</v>
      </c>
    </row>
    <row r="527" spans="1:25" ht="12.75">
      <c r="A527" t="s">
        <v>521</v>
      </c>
      <c r="B527">
        <v>277</v>
      </c>
      <c r="C527">
        <v>1</v>
      </c>
      <c r="D527" s="4">
        <f t="shared" si="220"/>
        <v>0.0036101083032490976</v>
      </c>
      <c r="E527" s="4">
        <v>2</v>
      </c>
      <c r="F527">
        <f t="shared" si="222"/>
        <v>0.00375</v>
      </c>
      <c r="G527" t="str">
        <f t="shared" si="223"/>
        <v>     W2E-006</v>
      </c>
      <c r="H527" s="15">
        <f t="shared" si="224"/>
        <v>0.36484644250150744</v>
      </c>
      <c r="I527" s="4">
        <f t="shared" si="225"/>
        <v>0.027472956519945933</v>
      </c>
      <c r="J527">
        <f t="shared" si="226"/>
        <v>0.012974315913622088</v>
      </c>
      <c r="K527">
        <f t="shared" si="227"/>
        <v>0.0013647516147824062</v>
      </c>
      <c r="O527" t="s">
        <v>561</v>
      </c>
      <c r="P527">
        <f>P524</f>
        <v>0.0058297706956859695</v>
      </c>
      <c r="Q527" s="9">
        <f>Q526</f>
        <v>51757.967700246045</v>
      </c>
      <c r="R527" s="7">
        <f>SQRT(P527*(1-P527)/Q527)</f>
        <v>0.00033463202827407375</v>
      </c>
      <c r="S527" s="7">
        <f>$R$1/Q527</f>
        <v>7.421935930420503E-05</v>
      </c>
      <c r="T527">
        <f>(P527+S527/2)/(1+S527)</f>
        <v>0.00586644497155089</v>
      </c>
      <c r="U527">
        <f>$Q$1*SQRT((P527*(1-P527)+S527/4)/Q527)/(1+S527)</f>
        <v>0.0006568656549874487</v>
      </c>
      <c r="V527">
        <f>T527-U527</f>
        <v>0.005209579316563442</v>
      </c>
      <c r="W527">
        <f>T527+U527</f>
        <v>0.006523310626538339</v>
      </c>
      <c r="Y527">
        <f t="shared" si="221"/>
        <v>280</v>
      </c>
    </row>
    <row r="528" spans="1:25" ht="12.75">
      <c r="A528" t="s">
        <v>522</v>
      </c>
      <c r="B528">
        <v>274</v>
      </c>
      <c r="C528">
        <v>2</v>
      </c>
      <c r="D528" s="4">
        <f t="shared" si="220"/>
        <v>0.0072992700729927005</v>
      </c>
      <c r="E528" s="4">
        <v>2</v>
      </c>
      <c r="F528">
        <f t="shared" si="222"/>
        <v>0.0075</v>
      </c>
      <c r="G528" t="str">
        <f t="shared" si="223"/>
        <v>     W2E-007</v>
      </c>
      <c r="H528" s="15">
        <f t="shared" si="224"/>
        <v>0.29125332368418344</v>
      </c>
      <c r="I528" s="4">
        <f t="shared" si="225"/>
        <v>0.010770948906849192</v>
      </c>
      <c r="J528">
        <f t="shared" si="226"/>
        <v>0.0027269147178548736</v>
      </c>
      <c r="K528">
        <f t="shared" si="227"/>
        <v>0.0005916833870539343</v>
      </c>
      <c r="Y528">
        <f t="shared" si="221"/>
        <v>270</v>
      </c>
    </row>
    <row r="529" spans="1:25" ht="12.75">
      <c r="A529" t="s">
        <v>523</v>
      </c>
      <c r="B529">
        <v>243</v>
      </c>
      <c r="C529">
        <v>0</v>
      </c>
      <c r="D529" s="4">
        <f t="shared" si="220"/>
        <v>0</v>
      </c>
      <c r="E529" s="4">
        <v>2</v>
      </c>
      <c r="F529">
        <f t="shared" si="222"/>
        <v>0</v>
      </c>
      <c r="G529" t="str">
        <f t="shared" si="223"/>
        <v>     W2E-008</v>
      </c>
      <c r="H529" s="15">
        <f t="shared" si="224"/>
        <v>0.38690623578775535</v>
      </c>
      <c r="I529" s="4">
        <f t="shared" si="225"/>
        <v>0.04474088894437416</v>
      </c>
      <c r="J529">
        <f t="shared" si="226"/>
        <v>0.0265564638488464</v>
      </c>
      <c r="K529">
        <f t="shared" si="227"/>
        <v>0.008258653006519767</v>
      </c>
      <c r="Y529">
        <f t="shared" si="221"/>
        <v>240</v>
      </c>
    </row>
    <row r="530" spans="1:25" ht="12.75">
      <c r="A530" t="s">
        <v>524</v>
      </c>
      <c r="B530">
        <v>271</v>
      </c>
      <c r="C530">
        <v>2</v>
      </c>
      <c r="D530" s="4">
        <f t="shared" si="220"/>
        <v>0.007380073800738007</v>
      </c>
      <c r="E530" s="4">
        <v>2</v>
      </c>
      <c r="F530">
        <f t="shared" si="222"/>
        <v>0.0075</v>
      </c>
      <c r="G530" t="str">
        <f t="shared" si="223"/>
        <v>     W2E-009</v>
      </c>
      <c r="H530" s="15">
        <f t="shared" si="224"/>
        <v>0.2866383109447635</v>
      </c>
      <c r="I530" s="4">
        <f t="shared" si="225"/>
        <v>0.010380199708705557</v>
      </c>
      <c r="J530">
        <f t="shared" si="226"/>
        <v>0.002560664594964667</v>
      </c>
      <c r="K530">
        <f t="shared" si="227"/>
        <v>0.0006513321634517111</v>
      </c>
      <c r="Y530">
        <f t="shared" si="221"/>
        <v>270</v>
      </c>
    </row>
    <row r="531" spans="1:25" ht="12.75">
      <c r="A531" t="s">
        <v>525</v>
      </c>
      <c r="B531">
        <v>263</v>
      </c>
      <c r="C531">
        <v>1</v>
      </c>
      <c r="D531" s="4">
        <f t="shared" si="220"/>
        <v>0.0038022813688212928</v>
      </c>
      <c r="E531" s="4">
        <v>2</v>
      </c>
      <c r="F531">
        <f t="shared" si="222"/>
        <v>0.00375</v>
      </c>
      <c r="G531" t="str">
        <f t="shared" si="223"/>
        <v>     W2E-010</v>
      </c>
      <c r="H531" s="15">
        <f t="shared" si="224"/>
        <v>0.34274772132416387</v>
      </c>
      <c r="I531" s="4">
        <f t="shared" si="225"/>
        <v>0.025087465201891642</v>
      </c>
      <c r="J531">
        <f t="shared" si="226"/>
        <v>0.011636486946750459</v>
      </c>
      <c r="K531">
        <f t="shared" si="227"/>
        <v>0.0010811175112546974</v>
      </c>
      <c r="Y531">
        <f t="shared" si="221"/>
        <v>260</v>
      </c>
    </row>
    <row r="532" spans="1:25" ht="12.75">
      <c r="A532" t="s">
        <v>526</v>
      </c>
      <c r="B532" s="1">
        <v>5443</v>
      </c>
      <c r="C532">
        <v>24</v>
      </c>
      <c r="D532" s="3">
        <f t="shared" si="220"/>
        <v>0.004409333088370384</v>
      </c>
      <c r="E532" s="3">
        <v>2</v>
      </c>
      <c r="K532" t="str">
        <f>$A532</f>
        <v>   reportage</v>
      </c>
      <c r="P532" t="s">
        <v>550</v>
      </c>
      <c r="Q532" t="s">
        <v>549</v>
      </c>
      <c r="R532" t="s">
        <v>551</v>
      </c>
      <c r="S532" s="22" t="s">
        <v>644</v>
      </c>
      <c r="T532" t="s">
        <v>552</v>
      </c>
      <c r="U532" t="s">
        <v>553</v>
      </c>
      <c r="V532" t="s">
        <v>554</v>
      </c>
      <c r="W532" t="s">
        <v>555</v>
      </c>
      <c r="Y532">
        <f t="shared" si="221"/>
        <v>5440</v>
      </c>
    </row>
    <row r="533" spans="1:25" ht="12.75">
      <c r="A533" t="s">
        <v>527</v>
      </c>
      <c r="B533" s="1">
        <v>5443</v>
      </c>
      <c r="C533">
        <v>24</v>
      </c>
      <c r="D533" s="3">
        <f t="shared" si="220"/>
        <v>0.004409333088370384</v>
      </c>
      <c r="E533" s="3">
        <v>2</v>
      </c>
      <c r="N533" s="2" t="s">
        <v>588</v>
      </c>
      <c r="O533" t="s">
        <v>556</v>
      </c>
      <c r="P533" s="10">
        <f>D532</f>
        <v>0.004409333088370384</v>
      </c>
      <c r="Q533" s="13">
        <f>B532</f>
        <v>5443</v>
      </c>
      <c r="R533" s="7">
        <f>SQRT(P533*(1-P533)/Q533)</f>
        <v>0.0008980648424020319</v>
      </c>
      <c r="S533" s="7">
        <f>$R$1/Q533</f>
        <v>0.0007057584423295976</v>
      </c>
      <c r="T533">
        <f>(P533+S533/2)/(1+S533)</f>
        <v>0.0047588537083547</v>
      </c>
      <c r="U533">
        <f>$Q$1*SQRT((P533*(1-P533)+S533/4)/Q533)/(1+S533)</f>
        <v>0.0017939292532799466</v>
      </c>
      <c r="V533">
        <f>T533-U533</f>
        <v>0.0029649244550747533</v>
      </c>
      <c r="W533">
        <f>T533+U533</f>
        <v>0.006552782961634647</v>
      </c>
      <c r="Y533">
        <f t="shared" si="221"/>
        <v>5440</v>
      </c>
    </row>
    <row r="534" spans="1:25" ht="12.75">
      <c r="A534" t="s">
        <v>528</v>
      </c>
      <c r="B534">
        <v>311</v>
      </c>
      <c r="C534">
        <v>2</v>
      </c>
      <c r="D534" s="4">
        <f t="shared" si="220"/>
        <v>0.006430868167202572</v>
      </c>
      <c r="E534" s="4">
        <v>2</v>
      </c>
      <c r="F534">
        <f aca="true" t="shared" si="228" ref="F534:F553">ROUND(D534*$F$5,2)/$F$5</f>
        <v>0.00625</v>
      </c>
      <c r="G534" t="str">
        <f aca="true" t="shared" si="229" ref="G534:G553">A534</f>
        <v>     W2C-001</v>
      </c>
      <c r="H534" s="15">
        <f aca="true" t="shared" si="230" ref="H534:H553">B534*(D$2-D534)^2</f>
        <v>0.34842816894316675</v>
      </c>
      <c r="I534" s="4">
        <f aca="true" t="shared" si="231" ref="I534:I553">B534*(D$326-D534)^2</f>
        <v>0.01584654382342467</v>
      </c>
      <c r="J534">
        <f>B534*(D$384-D534)^2</f>
        <v>0.005033687706304727</v>
      </c>
      <c r="K534">
        <f>B534*(D$532-D534)^2</f>
        <v>0.0012709338673091587</v>
      </c>
      <c r="N534" s="2"/>
      <c r="Q534" s="1"/>
      <c r="R534" s="7"/>
      <c r="S534" s="7"/>
      <c r="Y534">
        <f t="shared" si="221"/>
        <v>310</v>
      </c>
    </row>
    <row r="535" spans="1:25" ht="12.75">
      <c r="A535" t="s">
        <v>529</v>
      </c>
      <c r="B535">
        <v>310</v>
      </c>
      <c r="C535">
        <v>0</v>
      </c>
      <c r="D535" s="4">
        <f t="shared" si="220"/>
        <v>0</v>
      </c>
      <c r="E535" s="4">
        <v>2</v>
      </c>
      <c r="F535">
        <f t="shared" si="228"/>
        <v>0</v>
      </c>
      <c r="G535" t="str">
        <f t="shared" si="229"/>
        <v>     W2C-002</v>
      </c>
      <c r="H535" s="15">
        <f t="shared" si="230"/>
        <v>0.4935840868074245</v>
      </c>
      <c r="I535" s="4">
        <f t="shared" si="231"/>
        <v>0.05707685420887239</v>
      </c>
      <c r="J535">
        <f aca="true" t="shared" si="232" ref="J535:J553">B535*(D$384-D535)^2</f>
        <v>0.03387861643268471</v>
      </c>
      <c r="K535">
        <f aca="true" t="shared" si="233" ref="K535:K553">B535*(D$532-D535)^2</f>
        <v>0.006027087668101351</v>
      </c>
      <c r="N535" s="2" t="s">
        <v>592</v>
      </c>
      <c r="R535" t="s">
        <v>551</v>
      </c>
      <c r="S535" t="s">
        <v>558</v>
      </c>
      <c r="Y535">
        <f t="shared" si="221"/>
        <v>310</v>
      </c>
    </row>
    <row r="536" spans="1:25" ht="12.75">
      <c r="A536" t="s">
        <v>530</v>
      </c>
      <c r="B536">
        <v>276</v>
      </c>
      <c r="C536">
        <v>8</v>
      </c>
      <c r="D536" s="4">
        <f t="shared" si="220"/>
        <v>0.028985507246376812</v>
      </c>
      <c r="E536" s="4">
        <v>2</v>
      </c>
      <c r="F536">
        <f t="shared" si="228"/>
        <v>0.02875</v>
      </c>
      <c r="G536" t="str">
        <f t="shared" si="229"/>
        <v>     W2C-003</v>
      </c>
      <c r="H536" s="15">
        <f t="shared" si="230"/>
        <v>0.03289367218158667</v>
      </c>
      <c r="I536" s="4">
        <f t="shared" si="231"/>
        <v>0.06559620768777495</v>
      </c>
      <c r="J536">
        <f t="shared" si="232"/>
        <v>0.09478315150106832</v>
      </c>
      <c r="K536">
        <f t="shared" si="233"/>
        <v>0.16670078080352696</v>
      </c>
      <c r="O536" t="s">
        <v>633</v>
      </c>
      <c r="P536">
        <f>P533</f>
        <v>0.004409333088370384</v>
      </c>
      <c r="Q536" s="11">
        <v>20</v>
      </c>
      <c r="R536" s="7">
        <f>SQRT(P536*(1-P536)/Q536)</f>
        <v>0.014815348241074501</v>
      </c>
      <c r="S536" s="7">
        <f>R536^2</f>
        <v>0.00021949454350430933</v>
      </c>
      <c r="Y536">
        <f t="shared" si="221"/>
        <v>280</v>
      </c>
    </row>
    <row r="537" spans="1:25" ht="12.75">
      <c r="A537" t="s">
        <v>531</v>
      </c>
      <c r="B537">
        <v>252</v>
      </c>
      <c r="C537">
        <v>2</v>
      </c>
      <c r="D537" s="4">
        <f t="shared" si="220"/>
        <v>0.007936507936507936</v>
      </c>
      <c r="E537" s="4">
        <v>2</v>
      </c>
      <c r="F537">
        <f t="shared" si="228"/>
        <v>0.0075</v>
      </c>
      <c r="G537" t="str">
        <f t="shared" si="229"/>
        <v>     W2C-004</v>
      </c>
      <c r="H537" s="15">
        <f t="shared" si="230"/>
        <v>0.25749925131520307</v>
      </c>
      <c r="I537" s="4">
        <f t="shared" si="231"/>
        <v>0.007994809173895173</v>
      </c>
      <c r="J537">
        <f t="shared" si="232"/>
        <v>0.0015971015367593339</v>
      </c>
      <c r="K537">
        <f t="shared" si="233"/>
        <v>0.00313512252715221</v>
      </c>
      <c r="O537" t="s">
        <v>632</v>
      </c>
      <c r="R537" s="7">
        <f>SQRT(S537)</f>
        <v>0.006812845082835076</v>
      </c>
      <c r="S537" s="12">
        <f>Q536/(Q536-1)*SUM(K534:K553)/Q533</f>
        <v>4.641485812271007E-05</v>
      </c>
      <c r="Y537">
        <f t="shared" si="221"/>
        <v>250</v>
      </c>
    </row>
    <row r="538" spans="1:25" ht="12.75">
      <c r="A538" t="s">
        <v>532</v>
      </c>
      <c r="B538">
        <v>236</v>
      </c>
      <c r="C538">
        <v>1</v>
      </c>
      <c r="D538" s="4">
        <f t="shared" si="220"/>
        <v>0.00423728813559322</v>
      </c>
      <c r="E538" s="4">
        <v>2</v>
      </c>
      <c r="F538">
        <f t="shared" si="228"/>
        <v>0.00375</v>
      </c>
      <c r="G538" t="str">
        <f t="shared" si="229"/>
        <v>     W2C-005</v>
      </c>
      <c r="H538" s="15">
        <f t="shared" si="230"/>
        <v>0.3001931463367406</v>
      </c>
      <c r="I538" s="4">
        <f t="shared" si="231"/>
        <v>0.020551262085955327</v>
      </c>
      <c r="J538">
        <f t="shared" si="232"/>
        <v>0.009120775508095008</v>
      </c>
      <c r="K538">
        <f t="shared" si="233"/>
        <v>6.9854739231587355E-06</v>
      </c>
      <c r="Q538" s="9">
        <f>(Q533-Q536)*S538+Q536</f>
        <v>25665.212709192037</v>
      </c>
      <c r="R538" s="7"/>
      <c r="S538">
        <f>S536/S537</f>
        <v>4.728971548809153</v>
      </c>
      <c r="T538" t="s">
        <v>623</v>
      </c>
      <c r="Y538">
        <f t="shared" si="221"/>
        <v>240</v>
      </c>
    </row>
    <row r="539" spans="1:25" ht="12.75">
      <c r="A539" t="s">
        <v>533</v>
      </c>
      <c r="B539">
        <v>216</v>
      </c>
      <c r="C539">
        <v>0</v>
      </c>
      <c r="D539" s="4">
        <f t="shared" si="220"/>
        <v>0</v>
      </c>
      <c r="E539" s="4">
        <v>2</v>
      </c>
      <c r="F539">
        <f t="shared" si="228"/>
        <v>0</v>
      </c>
      <c r="G539" t="str">
        <f t="shared" si="229"/>
        <v>     W2C-006</v>
      </c>
      <c r="H539" s="15">
        <f t="shared" si="230"/>
        <v>0.3439166540335603</v>
      </c>
      <c r="I539" s="4">
        <f t="shared" si="231"/>
        <v>0.039769679061665925</v>
      </c>
      <c r="J539">
        <f t="shared" si="232"/>
        <v>0.02360574564341902</v>
      </c>
      <c r="K539">
        <f t="shared" si="233"/>
        <v>0.004199519149386747</v>
      </c>
      <c r="O539" t="s">
        <v>561</v>
      </c>
      <c r="P539">
        <f>P536</f>
        <v>0.004409333088370384</v>
      </c>
      <c r="Q539" s="9">
        <f>Q538</f>
        <v>25665.212709192037</v>
      </c>
      <c r="R539" s="7">
        <f>SQRT(P539*(1-P539)/Q539)</f>
        <v>0.0004135751425011567</v>
      </c>
      <c r="S539" s="7">
        <f>$R$1/Q539</f>
        <v>0.00014967509699322228</v>
      </c>
      <c r="T539">
        <f>(P539+S539/2)/(1+S539)</f>
        <v>0.004483499568634191</v>
      </c>
      <c r="U539">
        <f>$Q$1*SQRT((P539*(1-P539)+S539/4)/Q539)/(1+S539)</f>
        <v>0.0008139162599191552</v>
      </c>
      <c r="V539">
        <f>T539-U539</f>
        <v>0.003669583308715036</v>
      </c>
      <c r="W539">
        <f>T539+U539</f>
        <v>0.005297415828553346</v>
      </c>
      <c r="Y539">
        <f t="shared" si="221"/>
        <v>220</v>
      </c>
    </row>
    <row r="540" spans="1:25" ht="12.75">
      <c r="A540" t="s">
        <v>534</v>
      </c>
      <c r="B540">
        <v>309</v>
      </c>
      <c r="C540">
        <v>2</v>
      </c>
      <c r="D540" s="4">
        <f t="shared" si="220"/>
        <v>0.006472491909385114</v>
      </c>
      <c r="E540" s="4">
        <v>2</v>
      </c>
      <c r="F540">
        <f t="shared" si="228"/>
        <v>0.00625</v>
      </c>
      <c r="G540" t="str">
        <f t="shared" si="229"/>
        <v>     W2C-007</v>
      </c>
      <c r="H540" s="15">
        <f t="shared" si="230"/>
        <v>0.3453270029642581</v>
      </c>
      <c r="I540" s="4">
        <f t="shared" si="231"/>
        <v>0.015561553538700252</v>
      </c>
      <c r="J540">
        <f t="shared" si="232"/>
        <v>0.004898363471749261</v>
      </c>
      <c r="K540">
        <f t="shared" si="233"/>
        <v>0.0013152969151058451</v>
      </c>
      <c r="Y540">
        <f t="shared" si="221"/>
        <v>310</v>
      </c>
    </row>
    <row r="541" spans="1:25" ht="12.75">
      <c r="A541" t="s">
        <v>535</v>
      </c>
      <c r="B541">
        <v>246</v>
      </c>
      <c r="C541">
        <v>3</v>
      </c>
      <c r="D541" s="4">
        <f t="shared" si="220"/>
        <v>0.012195121951219513</v>
      </c>
      <c r="E541" s="4">
        <v>2</v>
      </c>
      <c r="F541">
        <f t="shared" si="228"/>
        <v>0.0125</v>
      </c>
      <c r="G541" t="str">
        <f t="shared" si="229"/>
        <v>     W2C-008</v>
      </c>
      <c r="H541" s="15">
        <f t="shared" si="230"/>
        <v>0.18885343044087466</v>
      </c>
      <c r="I541" s="4">
        <f t="shared" si="231"/>
        <v>0.0004643630450705317</v>
      </c>
      <c r="J541">
        <f t="shared" si="232"/>
        <v>0.0007457609005176585</v>
      </c>
      <c r="K541">
        <f t="shared" si="233"/>
        <v>0.01491215302134892</v>
      </c>
      <c r="Y541">
        <f t="shared" si="221"/>
        <v>250</v>
      </c>
    </row>
    <row r="542" spans="1:25" ht="12.75">
      <c r="A542" t="s">
        <v>536</v>
      </c>
      <c r="B542">
        <v>273</v>
      </c>
      <c r="C542">
        <v>0</v>
      </c>
      <c r="D542" s="4">
        <f t="shared" si="220"/>
        <v>0</v>
      </c>
      <c r="E542" s="4">
        <v>2</v>
      </c>
      <c r="F542">
        <f t="shared" si="228"/>
        <v>0</v>
      </c>
      <c r="G542" t="str">
        <f t="shared" si="229"/>
        <v>     W2C-009</v>
      </c>
      <c r="H542" s="15">
        <f t="shared" si="230"/>
        <v>0.43467243773686093</v>
      </c>
      <c r="I542" s="4">
        <f t="shared" si="231"/>
        <v>0.050264455480716654</v>
      </c>
      <c r="J542">
        <f t="shared" si="232"/>
        <v>0.029835039632654596</v>
      </c>
      <c r="K542">
        <f t="shared" si="233"/>
        <v>0.005307725591586028</v>
      </c>
      <c r="Y542">
        <f t="shared" si="221"/>
        <v>270</v>
      </c>
    </row>
    <row r="543" spans="1:25" ht="12.75">
      <c r="A543" t="s">
        <v>537</v>
      </c>
      <c r="B543">
        <v>227</v>
      </c>
      <c r="C543">
        <v>0</v>
      </c>
      <c r="D543" s="4">
        <f t="shared" si="220"/>
        <v>0</v>
      </c>
      <c r="E543" s="4">
        <v>2</v>
      </c>
      <c r="F543">
        <f t="shared" si="228"/>
        <v>0</v>
      </c>
      <c r="G543" t="str">
        <f t="shared" si="229"/>
        <v>     W2C-010</v>
      </c>
      <c r="H543" s="15">
        <f t="shared" si="230"/>
        <v>0.3614309280815657</v>
      </c>
      <c r="I543" s="4">
        <f t="shared" si="231"/>
        <v>0.04179498679165817</v>
      </c>
      <c r="J543">
        <f t="shared" si="232"/>
        <v>0.02480789009748203</v>
      </c>
      <c r="K543">
        <f t="shared" si="233"/>
        <v>0.004413383550512924</v>
      </c>
      <c r="Y543">
        <f t="shared" si="221"/>
        <v>230</v>
      </c>
    </row>
    <row r="544" spans="1:25" ht="12.75">
      <c r="A544" t="s">
        <v>538</v>
      </c>
      <c r="B544">
        <v>297</v>
      </c>
      <c r="C544">
        <v>2</v>
      </c>
      <c r="D544" s="4">
        <f t="shared" si="220"/>
        <v>0.006734006734006734</v>
      </c>
      <c r="E544" s="4">
        <v>2</v>
      </c>
      <c r="F544">
        <f t="shared" si="228"/>
        <v>0.00625</v>
      </c>
      <c r="G544" t="str">
        <f t="shared" si="229"/>
        <v>     W2C-011</v>
      </c>
      <c r="H544" s="15">
        <f t="shared" si="230"/>
        <v>0.3267435518338591</v>
      </c>
      <c r="I544" s="4">
        <f t="shared" si="231"/>
        <v>0.0138751565734065</v>
      </c>
      <c r="J544">
        <f t="shared" si="232"/>
        <v>0.004109962807469225</v>
      </c>
      <c r="K544">
        <f t="shared" si="233"/>
        <v>0.0016050199449387111</v>
      </c>
      <c r="Y544">
        <f t="shared" si="221"/>
        <v>300</v>
      </c>
    </row>
    <row r="545" spans="1:25" ht="12.75">
      <c r="A545" t="s">
        <v>539</v>
      </c>
      <c r="B545">
        <v>270</v>
      </c>
      <c r="C545">
        <v>0</v>
      </c>
      <c r="D545" s="4">
        <f t="shared" si="220"/>
        <v>0</v>
      </c>
      <c r="E545" s="4">
        <v>2</v>
      </c>
      <c r="F545">
        <f t="shared" si="228"/>
        <v>0</v>
      </c>
      <c r="G545" t="str">
        <f t="shared" si="229"/>
        <v>     W2C-012</v>
      </c>
      <c r="H545" s="15">
        <f t="shared" si="230"/>
        <v>0.4298958175419504</v>
      </c>
      <c r="I545" s="4">
        <f t="shared" si="231"/>
        <v>0.0497120988270824</v>
      </c>
      <c r="J545">
        <f t="shared" si="232"/>
        <v>0.029507182054273776</v>
      </c>
      <c r="K545">
        <f t="shared" si="233"/>
        <v>0.0052493989367334345</v>
      </c>
      <c r="Y545">
        <f t="shared" si="221"/>
        <v>270</v>
      </c>
    </row>
    <row r="546" spans="1:25" ht="12.75">
      <c r="A546" t="s">
        <v>540</v>
      </c>
      <c r="B546">
        <v>260</v>
      </c>
      <c r="C546">
        <v>0</v>
      </c>
      <c r="D546" s="4">
        <f t="shared" si="220"/>
        <v>0</v>
      </c>
      <c r="E546" s="4">
        <v>2</v>
      </c>
      <c r="F546">
        <f t="shared" si="228"/>
        <v>0</v>
      </c>
      <c r="G546" t="str">
        <f t="shared" si="229"/>
        <v>     W2C-013</v>
      </c>
      <c r="H546" s="15">
        <f t="shared" si="230"/>
        <v>0.4139737502255818</v>
      </c>
      <c r="I546" s="4">
        <f t="shared" si="231"/>
        <v>0.04787090998163491</v>
      </c>
      <c r="J546">
        <f t="shared" si="232"/>
        <v>0.028414323459671046</v>
      </c>
      <c r="K546">
        <f t="shared" si="233"/>
        <v>0.005054976753891455</v>
      </c>
      <c r="Y546">
        <f t="shared" si="221"/>
        <v>260</v>
      </c>
    </row>
    <row r="547" spans="1:25" ht="12.75">
      <c r="A547" t="s">
        <v>541</v>
      </c>
      <c r="B547">
        <v>394</v>
      </c>
      <c r="C547">
        <v>2</v>
      </c>
      <c r="D547" s="4">
        <f t="shared" si="220"/>
        <v>0.005076142131979695</v>
      </c>
      <c r="E547" s="4">
        <v>2</v>
      </c>
      <c r="F547">
        <f t="shared" si="228"/>
        <v>0.005</v>
      </c>
      <c r="G547" t="str">
        <f t="shared" si="229"/>
        <v>     W2C-014</v>
      </c>
      <c r="H547" s="15">
        <f t="shared" si="230"/>
        <v>0.4778718755985797</v>
      </c>
      <c r="I547" s="4">
        <f t="shared" si="231"/>
        <v>0.028418959170193138</v>
      </c>
      <c r="J547">
        <f t="shared" si="232"/>
        <v>0.011394961971061655</v>
      </c>
      <c r="K547">
        <f t="shared" si="233"/>
        <v>0.00017518591445183086</v>
      </c>
      <c r="Y547">
        <f t="shared" si="221"/>
        <v>390</v>
      </c>
    </row>
    <row r="548" spans="1:25" ht="12.75">
      <c r="A548" t="s">
        <v>542</v>
      </c>
      <c r="B548">
        <v>290</v>
      </c>
      <c r="C548">
        <v>0</v>
      </c>
      <c r="D548" s="4">
        <f t="shared" si="220"/>
        <v>0</v>
      </c>
      <c r="E548" s="4">
        <v>2</v>
      </c>
      <c r="F548">
        <f t="shared" si="228"/>
        <v>0</v>
      </c>
      <c r="G548" t="str">
        <f t="shared" si="229"/>
        <v>     W2C-015</v>
      </c>
      <c r="H548" s="15">
        <f t="shared" si="230"/>
        <v>0.46173995217468744</v>
      </c>
      <c r="I548" s="4">
        <f t="shared" si="231"/>
        <v>0.05339447651797739</v>
      </c>
      <c r="J548">
        <f t="shared" si="232"/>
        <v>0.03169289924347924</v>
      </c>
      <c r="K548">
        <f t="shared" si="233"/>
        <v>0.005638243302417393</v>
      </c>
      <c r="Y548">
        <f t="shared" si="221"/>
        <v>290</v>
      </c>
    </row>
    <row r="549" spans="1:25" ht="12.75">
      <c r="A549" t="s">
        <v>543</v>
      </c>
      <c r="B549">
        <v>248</v>
      </c>
      <c r="C549">
        <v>0</v>
      </c>
      <c r="D549" s="4">
        <f t="shared" si="220"/>
        <v>0</v>
      </c>
      <c r="E549" s="4">
        <v>2</v>
      </c>
      <c r="F549">
        <f t="shared" si="228"/>
        <v>0</v>
      </c>
      <c r="G549" t="str">
        <f t="shared" si="229"/>
        <v>     W2C-016</v>
      </c>
      <c r="H549" s="15">
        <f t="shared" si="230"/>
        <v>0.3948672694459396</v>
      </c>
      <c r="I549" s="4">
        <f t="shared" si="231"/>
        <v>0.04566148336709791</v>
      </c>
      <c r="J549">
        <f t="shared" si="232"/>
        <v>0.027102893146147767</v>
      </c>
      <c r="K549">
        <f t="shared" si="233"/>
        <v>0.00482167013448108</v>
      </c>
      <c r="Y549">
        <f t="shared" si="221"/>
        <v>250</v>
      </c>
    </row>
    <row r="550" spans="1:25" ht="12.75">
      <c r="A550" t="s">
        <v>544</v>
      </c>
      <c r="B550">
        <v>233</v>
      </c>
      <c r="C550">
        <v>0</v>
      </c>
      <c r="D550" s="4">
        <f t="shared" si="220"/>
        <v>0</v>
      </c>
      <c r="E550" s="4">
        <v>2</v>
      </c>
      <c r="F550">
        <f t="shared" si="228"/>
        <v>0</v>
      </c>
      <c r="G550" t="str">
        <f t="shared" si="229"/>
        <v>     W2C-017</v>
      </c>
      <c r="H550" s="15">
        <f t="shared" si="230"/>
        <v>0.37098416847138677</v>
      </c>
      <c r="I550" s="4">
        <f t="shared" si="231"/>
        <v>0.042899700098926664</v>
      </c>
      <c r="J550">
        <f t="shared" si="232"/>
        <v>0.025463605254243668</v>
      </c>
      <c r="K550">
        <f t="shared" si="233"/>
        <v>0.0045300368602181115</v>
      </c>
      <c r="Y550">
        <f t="shared" si="221"/>
        <v>230</v>
      </c>
    </row>
    <row r="551" spans="1:25" ht="12.75">
      <c r="A551" t="s">
        <v>545</v>
      </c>
      <c r="B551">
        <v>280</v>
      </c>
      <c r="C551">
        <v>0</v>
      </c>
      <c r="D551" s="4">
        <f t="shared" si="220"/>
        <v>0</v>
      </c>
      <c r="E551" s="4">
        <v>2</v>
      </c>
      <c r="F551">
        <f t="shared" si="228"/>
        <v>0</v>
      </c>
      <c r="G551" t="str">
        <f t="shared" si="229"/>
        <v>     W2C-018</v>
      </c>
      <c r="H551" s="15">
        <f t="shared" si="230"/>
        <v>0.4458178848583189</v>
      </c>
      <c r="I551" s="4">
        <f t="shared" si="231"/>
        <v>0.051553287672529896</v>
      </c>
      <c r="J551">
        <f t="shared" si="232"/>
        <v>0.03060004064887651</v>
      </c>
      <c r="K551">
        <f t="shared" si="233"/>
        <v>0.0054438211195754135</v>
      </c>
      <c r="Y551">
        <f t="shared" si="221"/>
        <v>280</v>
      </c>
    </row>
    <row r="552" spans="1:25" ht="12.75">
      <c r="A552" t="s">
        <v>546</v>
      </c>
      <c r="B552">
        <v>236</v>
      </c>
      <c r="C552">
        <v>1</v>
      </c>
      <c r="D552" s="4">
        <f t="shared" si="220"/>
        <v>0.00423728813559322</v>
      </c>
      <c r="E552" s="4">
        <v>2</v>
      </c>
      <c r="F552">
        <f t="shared" si="228"/>
        <v>0.00375</v>
      </c>
      <c r="G552" t="str">
        <f t="shared" si="229"/>
        <v>     W2C-019</v>
      </c>
      <c r="H552" s="15">
        <f t="shared" si="230"/>
        <v>0.3001931463367406</v>
      </c>
      <c r="I552" s="4">
        <f t="shared" si="231"/>
        <v>0.020551262085955327</v>
      </c>
      <c r="J552">
        <f t="shared" si="232"/>
        <v>0.009120775508095008</v>
      </c>
      <c r="K552">
        <f t="shared" si="233"/>
        <v>6.9854739231587355E-06</v>
      </c>
      <c r="Y552">
        <f t="shared" si="221"/>
        <v>240</v>
      </c>
    </row>
    <row r="553" spans="1:25" ht="12.75">
      <c r="A553" t="s">
        <v>547</v>
      </c>
      <c r="B553">
        <v>279</v>
      </c>
      <c r="C553">
        <v>1</v>
      </c>
      <c r="D553" s="4">
        <f t="shared" si="220"/>
        <v>0.0035842293906810036</v>
      </c>
      <c r="E553" s="4">
        <v>2</v>
      </c>
      <c r="F553">
        <f t="shared" si="228"/>
        <v>0.00375</v>
      </c>
      <c r="G553" t="str">
        <f t="shared" si="229"/>
        <v>     W2C-020</v>
      </c>
      <c r="H553" s="15">
        <f t="shared" si="230"/>
        <v>0.36800497705221313</v>
      </c>
      <c r="I553" s="4">
        <f t="shared" si="231"/>
        <v>0.02781531537646734</v>
      </c>
      <c r="J553">
        <f t="shared" si="232"/>
        <v>0.013167008719974541</v>
      </c>
      <c r="K553">
        <f t="shared" si="233"/>
        <v>0.0001899421152314519</v>
      </c>
      <c r="Y553">
        <f t="shared" si="221"/>
        <v>280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6"/>
  <sheetViews>
    <sheetView tabSelected="1" workbookViewId="0" topLeftCell="A1">
      <selection activeCell="J2" sqref="J2"/>
    </sheetView>
  </sheetViews>
  <sheetFormatPr defaultColWidth="9.140625" defaultRowHeight="12.75"/>
  <cols>
    <col min="1" max="1" width="26.14062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7.57421875" style="0" bestFit="1" customWidth="1"/>
    <col min="8" max="9" width="6.57421875" style="0" bestFit="1" customWidth="1"/>
    <col min="10" max="10" width="8.57421875" style="0" customWidth="1"/>
    <col min="19" max="19" width="17.28125" style="0" bestFit="1" customWidth="1"/>
    <col min="23" max="23" width="12.421875" style="0" bestFit="1" customWidth="1"/>
  </cols>
  <sheetData>
    <row r="1" spans="2:25" ht="12.75">
      <c r="B1" t="s">
        <v>614</v>
      </c>
      <c r="C1" s="14" t="s">
        <v>550</v>
      </c>
      <c r="D1" t="s">
        <v>549</v>
      </c>
      <c r="E1" t="s">
        <v>554</v>
      </c>
      <c r="F1" t="s">
        <v>555</v>
      </c>
      <c r="G1" t="s">
        <v>623</v>
      </c>
      <c r="H1" t="s">
        <v>554</v>
      </c>
      <c r="I1" t="s">
        <v>555</v>
      </c>
      <c r="K1" t="s">
        <v>642</v>
      </c>
      <c r="L1" t="s">
        <v>643</v>
      </c>
      <c r="M1" s="21" t="s">
        <v>642</v>
      </c>
      <c r="N1" s="21" t="s">
        <v>643</v>
      </c>
      <c r="U1" t="s">
        <v>549</v>
      </c>
      <c r="V1" t="s">
        <v>623</v>
      </c>
      <c r="W1" t="s">
        <v>622</v>
      </c>
      <c r="X1" t="s">
        <v>630</v>
      </c>
      <c r="Y1" t="s">
        <v>621</v>
      </c>
    </row>
    <row r="2" spans="1:25" ht="12.75">
      <c r="A2" t="s">
        <v>0</v>
      </c>
      <c r="B2">
        <v>500</v>
      </c>
      <c r="C2" s="14">
        <f>'raw data'!P4</f>
        <v>0.03990246523257496</v>
      </c>
      <c r="D2" s="1">
        <f>'raw data'!Q4</f>
        <v>145179</v>
      </c>
      <c r="E2" s="14">
        <f>'raw data'!V4</f>
        <v>0.0389077564820984</v>
      </c>
      <c r="F2" s="14">
        <f>'raw data'!W4</f>
        <v>0.04092152174383972</v>
      </c>
      <c r="G2" s="17">
        <f>'raw data'!S9</f>
        <v>0.038757852166050794</v>
      </c>
      <c r="H2" s="14">
        <f>'raw data'!V10</f>
        <v>0.035275907318031076</v>
      </c>
      <c r="I2" s="14">
        <f>'raw data'!W10</f>
        <v>0.04510744076839127</v>
      </c>
      <c r="K2" s="14">
        <f>C2-E2</f>
        <v>0.0009947087504765598</v>
      </c>
      <c r="L2" s="14">
        <f>F2-C2</f>
        <v>0.001019056511264764</v>
      </c>
      <c r="M2" s="21">
        <f>C2-H2</f>
        <v>0.0046265579145438815</v>
      </c>
      <c r="N2" s="21">
        <f>I2-C2</f>
        <v>0.0052049755358163155</v>
      </c>
      <c r="O2" s="14"/>
      <c r="P2" s="14"/>
      <c r="Q2" s="14"/>
      <c r="R2">
        <f>SQRT(G2)</f>
        <v>0.19687014036173894</v>
      </c>
      <c r="S2">
        <f>(N2+M2)/(L2+K2)</f>
        <v>4.882164588467857</v>
      </c>
      <c r="U2" s="1">
        <f>D2</f>
        <v>145179</v>
      </c>
      <c r="V2">
        <f>G2</f>
        <v>0.038757852166050794</v>
      </c>
      <c r="W2">
        <f>1/U2</f>
        <v>6.888048546966159E-06</v>
      </c>
      <c r="X2">
        <f>LOG(V2)</f>
        <v>-1.4116402981403091</v>
      </c>
      <c r="Y2">
        <f>LOG(W2)</f>
        <v>-5.161903800636106</v>
      </c>
    </row>
    <row r="3" spans="1:25" ht="12.75">
      <c r="A3" t="s">
        <v>1</v>
      </c>
      <c r="B3">
        <v>300</v>
      </c>
      <c r="C3" s="14">
        <f>'raw data'!P14</f>
        <v>0.05584924022914777</v>
      </c>
      <c r="D3" s="1">
        <f>'raw data'!Q14</f>
        <v>90422</v>
      </c>
      <c r="E3" s="14">
        <f>'raw data'!V14</f>
        <v>0.054371305161460326</v>
      </c>
      <c r="F3" s="14">
        <f>'raw data'!W14</f>
        <v>0.057364911852876635</v>
      </c>
      <c r="G3" s="14">
        <f>'raw data'!S19</f>
        <v>0.07843881178569773</v>
      </c>
      <c r="H3" s="14">
        <f>'raw data'!V20</f>
        <v>0.0508340267700181</v>
      </c>
      <c r="I3" s="14">
        <f>'raw data'!W20</f>
        <v>0.06132727808083515</v>
      </c>
      <c r="K3" s="14">
        <f aca="true" t="shared" si="0" ref="K3:K53">C3-E3</f>
        <v>0.0014779350676874456</v>
      </c>
      <c r="L3" s="14">
        <f aca="true" t="shared" si="1" ref="L3:L53">F3-C3</f>
        <v>0.0015156716237288634</v>
      </c>
      <c r="M3" s="21">
        <f aca="true" t="shared" si="2" ref="M3:M53">C3-H3</f>
        <v>0.005015213459129669</v>
      </c>
      <c r="N3" s="21">
        <f aca="true" t="shared" si="3" ref="N3:N53">I3-C3</f>
        <v>0.0054780378516873784</v>
      </c>
      <c r="O3" s="14"/>
      <c r="P3" s="14"/>
      <c r="Q3" s="14"/>
      <c r="R3">
        <f aca="true" t="shared" si="4" ref="R3:R53">SQRT(G3)</f>
        <v>0.2800692981847488</v>
      </c>
      <c r="S3">
        <f>(N3+M3)/(L3+K3)</f>
        <v>3.505220422210031</v>
      </c>
      <c r="U3" s="1">
        <f aca="true" t="shared" si="5" ref="U3:U52">D3</f>
        <v>90422</v>
      </c>
      <c r="V3">
        <f aca="true" t="shared" si="6" ref="V3:V52">G3</f>
        <v>0.07843881178569773</v>
      </c>
      <c r="W3">
        <f aca="true" t="shared" si="7" ref="W3:W52">1/U3</f>
        <v>1.1059255490920352E-05</v>
      </c>
      <c r="X3">
        <f aca="true" t="shared" si="8" ref="X3:X52">LOG(V3)</f>
        <v>-1.1054689937755857</v>
      </c>
      <c r="Y3">
        <f aca="true" t="shared" si="9" ref="Y3:Y52">LOG(W3)</f>
        <v>-4.956274108751779</v>
      </c>
    </row>
    <row r="4" spans="1:25" ht="12.75">
      <c r="A4" t="s">
        <v>2</v>
      </c>
      <c r="B4">
        <v>180</v>
      </c>
      <c r="C4" s="14">
        <f>'raw data'!P24</f>
        <v>0.0819789716764927</v>
      </c>
      <c r="D4" s="1">
        <f>'raw data'!Q24</f>
        <v>57161</v>
      </c>
      <c r="E4" s="14">
        <f>'raw data'!V24</f>
        <v>0.0797580382167124</v>
      </c>
      <c r="F4" s="14">
        <f>'raw data'!W24</f>
        <v>0.084256086663129</v>
      </c>
      <c r="G4" s="14">
        <f>'raw data'!S29</f>
        <v>0.24408480474425406</v>
      </c>
      <c r="H4" s="14">
        <f>'raw data'!V30</f>
        <v>0.07756211904549254</v>
      </c>
      <c r="I4" s="14">
        <f>'raw data'!W30</f>
        <v>0.08662372662670301</v>
      </c>
      <c r="K4" s="14">
        <f t="shared" si="0"/>
        <v>0.0022209334597803054</v>
      </c>
      <c r="L4" s="14">
        <f t="shared" si="1"/>
        <v>0.002277114986636297</v>
      </c>
      <c r="M4" s="21">
        <f t="shared" si="2"/>
        <v>0.004416852631000168</v>
      </c>
      <c r="N4" s="21">
        <f t="shared" si="3"/>
        <v>0.0046447549502103</v>
      </c>
      <c r="O4" s="14"/>
      <c r="P4" s="14"/>
      <c r="Q4" s="14"/>
      <c r="R4">
        <f t="shared" si="4"/>
        <v>0.4940493950449227</v>
      </c>
      <c r="S4">
        <f>(N4+M4)/(L4+K4)</f>
        <v>2.0145642469523537</v>
      </c>
      <c r="U4" s="1">
        <f t="shared" si="5"/>
        <v>57161</v>
      </c>
      <c r="V4">
        <f t="shared" si="6"/>
        <v>0.24408480474425406</v>
      </c>
      <c r="W4">
        <f t="shared" si="7"/>
        <v>1.7494445513549448E-05</v>
      </c>
      <c r="X4">
        <f t="shared" si="8"/>
        <v>-0.6124592563105095</v>
      </c>
      <c r="Y4">
        <f t="shared" si="9"/>
        <v>-4.757099817926543</v>
      </c>
    </row>
    <row r="5" spans="1:25" ht="12.75">
      <c r="A5" t="s">
        <v>3</v>
      </c>
      <c r="B5">
        <v>100</v>
      </c>
      <c r="C5" s="14">
        <f>'raw data'!P34</f>
        <v>0.0888296895094617</v>
      </c>
      <c r="D5" s="1">
        <f>'raw data'!Q34</f>
        <v>32658</v>
      </c>
      <c r="E5" s="14">
        <f>'raw data'!V34</f>
        <v>0.08579231018731812</v>
      </c>
      <c r="F5" s="14">
        <f>'raw data'!W34</f>
        <v>0.09196378642768327</v>
      </c>
      <c r="G5" s="14">
        <f>'raw data'!S39</f>
        <v>0.511880182795943</v>
      </c>
      <c r="H5" s="14">
        <f>'raw data'!V40</f>
        <v>0.08461694389640874</v>
      </c>
      <c r="I5" s="14">
        <f>'raw data'!W40</f>
        <v>0.09323080979600108</v>
      </c>
      <c r="K5" s="14">
        <f t="shared" si="0"/>
        <v>0.0030373793221435824</v>
      </c>
      <c r="L5" s="14">
        <f t="shared" si="1"/>
        <v>0.003134096918221571</v>
      </c>
      <c r="M5" s="21">
        <f t="shared" si="2"/>
        <v>0.0042127456130529595</v>
      </c>
      <c r="N5" s="21">
        <f t="shared" si="3"/>
        <v>0.004401120286539384</v>
      </c>
      <c r="O5" s="14"/>
      <c r="P5" s="14"/>
      <c r="Q5" s="14"/>
      <c r="R5">
        <f t="shared" si="4"/>
        <v>0.7154580230844735</v>
      </c>
      <c r="S5">
        <f>(N5+M5)/(L5+K5)</f>
        <v>1.395754526810376</v>
      </c>
      <c r="U5" s="1">
        <f t="shared" si="5"/>
        <v>32658</v>
      </c>
      <c r="V5">
        <f t="shared" si="6"/>
        <v>0.511880182795943</v>
      </c>
      <c r="W5">
        <f t="shared" si="7"/>
        <v>3.0620368669238775E-05</v>
      </c>
      <c r="X5">
        <f t="shared" si="8"/>
        <v>-0.2908316836339017</v>
      </c>
      <c r="Y5">
        <f t="shared" si="9"/>
        <v>-4.513989584700718</v>
      </c>
    </row>
    <row r="6" spans="1:25" ht="12.75">
      <c r="A6" t="s">
        <v>4</v>
      </c>
      <c r="B6">
        <v>90</v>
      </c>
      <c r="C6" s="14">
        <f>'raw data'!P44</f>
        <v>0.08870284377859879</v>
      </c>
      <c r="D6" s="1">
        <f>'raw data'!Q44</f>
        <v>29503</v>
      </c>
      <c r="E6" s="14">
        <f>'raw data'!V44</f>
        <v>0.08551191970015447</v>
      </c>
      <c r="F6" s="14">
        <f>'raw data'!W44</f>
        <v>0.09200085994737377</v>
      </c>
      <c r="G6" s="14">
        <f>'raw data'!S49</f>
        <v>0.5692997893442667</v>
      </c>
      <c r="H6" s="14">
        <f>'raw data'!V50</f>
        <v>0.08450135008706046</v>
      </c>
      <c r="I6" s="14">
        <f>'raw data'!W50</f>
        <v>0.09309199789277343</v>
      </c>
      <c r="K6" s="14">
        <f t="shared" si="0"/>
        <v>0.0031909240784443182</v>
      </c>
      <c r="L6" s="14">
        <f t="shared" si="1"/>
        <v>0.003298016168774981</v>
      </c>
      <c r="M6" s="21">
        <f t="shared" si="2"/>
        <v>0.004201493691538327</v>
      </c>
      <c r="N6" s="21">
        <f t="shared" si="3"/>
        <v>0.004389154114174648</v>
      </c>
      <c r="O6" s="14"/>
      <c r="P6" s="14"/>
      <c r="Q6" s="14"/>
      <c r="R6">
        <f t="shared" si="4"/>
        <v>0.7545195751895817</v>
      </c>
      <c r="S6">
        <f>(N6+M6)/(L6+K6)</f>
        <v>1.323890724590093</v>
      </c>
      <c r="U6" s="1">
        <f t="shared" si="5"/>
        <v>29503</v>
      </c>
      <c r="V6">
        <f t="shared" si="6"/>
        <v>0.5692997893442667</v>
      </c>
      <c r="W6">
        <f t="shared" si="7"/>
        <v>3.389485815001864E-05</v>
      </c>
      <c r="X6">
        <f t="shared" si="8"/>
        <v>-0.24465897688867985</v>
      </c>
      <c r="Y6">
        <f t="shared" si="9"/>
        <v>-4.469866179273143</v>
      </c>
    </row>
    <row r="7" spans="1:25" ht="12.75">
      <c r="A7" t="s">
        <v>95</v>
      </c>
      <c r="B7">
        <v>10</v>
      </c>
      <c r="C7" s="14">
        <f>'raw data'!P98</f>
        <v>0.09001584786053883</v>
      </c>
      <c r="D7" s="1">
        <f>'raw data'!Q98</f>
        <v>3155</v>
      </c>
      <c r="E7" s="14">
        <f>'raw data'!V98</f>
        <v>0.08052131112449973</v>
      </c>
      <c r="F7" s="14">
        <f>'raw data'!W98</f>
        <v>0.10050754185332433</v>
      </c>
      <c r="G7" s="14">
        <f>'raw data'!S103</f>
        <v>4.570270353767948</v>
      </c>
      <c r="H7" s="14">
        <f>'raw data'!V104</f>
        <v>0.08544739986402292</v>
      </c>
      <c r="I7" s="14">
        <f>'raw data'!W104</f>
        <v>0.09480322870319194</v>
      </c>
      <c r="K7" s="14">
        <f t="shared" si="0"/>
        <v>0.009494536736039103</v>
      </c>
      <c r="L7" s="14">
        <f t="shared" si="1"/>
        <v>0.010491693992785503</v>
      </c>
      <c r="M7" s="21">
        <f t="shared" si="2"/>
        <v>0.004568447996515915</v>
      </c>
      <c r="N7" s="21">
        <f t="shared" si="3"/>
        <v>0.004787380842653108</v>
      </c>
      <c r="O7" s="14"/>
      <c r="P7" s="14"/>
      <c r="Q7" s="14"/>
      <c r="R7">
        <f t="shared" si="4"/>
        <v>2.1378190647872772</v>
      </c>
      <c r="U7" s="1">
        <f t="shared" si="5"/>
        <v>3155</v>
      </c>
      <c r="V7">
        <f t="shared" si="6"/>
        <v>4.570270353767948</v>
      </c>
      <c r="W7">
        <f t="shared" si="7"/>
        <v>0.0003169572107765452</v>
      </c>
      <c r="X7">
        <f t="shared" si="8"/>
        <v>0.6599418914651967</v>
      </c>
      <c r="Y7">
        <f t="shared" si="9"/>
        <v>-3.498999363580153</v>
      </c>
    </row>
    <row r="8" spans="1:25" ht="12.75">
      <c r="A8" t="s">
        <v>106</v>
      </c>
      <c r="B8">
        <v>80</v>
      </c>
      <c r="C8" s="14">
        <f>'raw data'!P109</f>
        <v>0.07284822266661226</v>
      </c>
      <c r="D8" s="1">
        <f>'raw data'!Q109</f>
        <v>24503</v>
      </c>
      <c r="E8" s="14">
        <f>'raw data'!V109</f>
        <v>0.06966070792749463</v>
      </c>
      <c r="F8" s="14">
        <f>'raw data'!W109</f>
        <v>0.07616964934170023</v>
      </c>
      <c r="G8" s="14">
        <f>'raw data'!S114</f>
        <v>0.4898632853037356</v>
      </c>
      <c r="H8" s="14">
        <f>'raw data'!V115</f>
        <v>0.06834177313920908</v>
      </c>
      <c r="I8" s="14">
        <f>'raw data'!W115</f>
        <v>0.07762706765907137</v>
      </c>
      <c r="K8" s="14">
        <f t="shared" si="0"/>
        <v>0.0031875147391176306</v>
      </c>
      <c r="L8" s="14">
        <f t="shared" si="1"/>
        <v>0.003321426675087974</v>
      </c>
      <c r="M8" s="21">
        <f t="shared" si="2"/>
        <v>0.004506449527403172</v>
      </c>
      <c r="N8" s="21">
        <f t="shared" si="3"/>
        <v>0.004778844992459119</v>
      </c>
      <c r="O8" s="14"/>
      <c r="P8" s="14"/>
      <c r="Q8" s="14"/>
      <c r="R8">
        <f t="shared" si="4"/>
        <v>0.6999023398330195</v>
      </c>
      <c r="S8" s="9">
        <f>13^4</f>
        <v>28561</v>
      </c>
      <c r="U8" s="1">
        <f t="shared" si="5"/>
        <v>24503</v>
      </c>
      <c r="V8">
        <f t="shared" si="6"/>
        <v>0.4898632853037356</v>
      </c>
      <c r="W8">
        <f t="shared" si="7"/>
        <v>4.0811329224992855E-05</v>
      </c>
      <c r="X8">
        <f t="shared" si="8"/>
        <v>-0.30992510920157285</v>
      </c>
      <c r="Y8">
        <f t="shared" si="9"/>
        <v>-4.389219260025098</v>
      </c>
    </row>
    <row r="9" spans="1:25" ht="12.75">
      <c r="A9" t="s">
        <v>107</v>
      </c>
      <c r="B9">
        <v>20</v>
      </c>
      <c r="C9" s="14">
        <f>'raw data'!P119</f>
        <v>0.04927443788869399</v>
      </c>
      <c r="D9" s="1">
        <f>'raw data'!Q119</f>
        <v>6271</v>
      </c>
      <c r="E9" s="14">
        <f>'raw data'!V119</f>
        <v>0.04418796142855777</v>
      </c>
      <c r="F9" s="14">
        <f>'raw data'!W119</f>
        <v>0.05491278061096046</v>
      </c>
      <c r="G9" s="14">
        <f>'raw data'!S124</f>
        <v>2.843373685506389</v>
      </c>
      <c r="H9" s="14">
        <f>'raw data'!V125</f>
        <v>0.04619041181143658</v>
      </c>
      <c r="I9" s="14">
        <f>'raw data'!W125</f>
        <v>0.0525530317811534</v>
      </c>
      <c r="K9" s="14">
        <f t="shared" si="0"/>
        <v>0.00508647646013622</v>
      </c>
      <c r="L9" s="14">
        <f t="shared" si="1"/>
        <v>0.005638342722266466</v>
      </c>
      <c r="M9" s="21">
        <f t="shared" si="2"/>
        <v>0.0030840260772574124</v>
      </c>
      <c r="N9" s="21">
        <f t="shared" si="3"/>
        <v>0.0032785938924594082</v>
      </c>
      <c r="O9" s="14"/>
      <c r="P9" s="14"/>
      <c r="Q9" s="14"/>
      <c r="R9">
        <f t="shared" si="4"/>
        <v>1.6862306145680042</v>
      </c>
      <c r="U9" s="1">
        <f t="shared" si="5"/>
        <v>6271</v>
      </c>
      <c r="V9">
        <f t="shared" si="6"/>
        <v>2.843373685506389</v>
      </c>
      <c r="W9">
        <f t="shared" si="7"/>
        <v>0.00015946420028703555</v>
      </c>
      <c r="X9">
        <f t="shared" si="8"/>
        <v>0.45383393984823733</v>
      </c>
      <c r="Y9">
        <f t="shared" si="9"/>
        <v>-3.79733680077535</v>
      </c>
    </row>
    <row r="10" spans="1:25" ht="12.75">
      <c r="A10" t="s">
        <v>128</v>
      </c>
      <c r="B10">
        <v>10</v>
      </c>
      <c r="C10" s="14">
        <f>'raw data'!P131</f>
        <v>0.05320081847413037</v>
      </c>
      <c r="D10" s="1">
        <f>'raw data'!Q131</f>
        <v>3421</v>
      </c>
      <c r="E10" s="14">
        <f>'raw data'!V131</f>
        <v>0.04616878907769507</v>
      </c>
      <c r="F10" s="14">
        <f>'raw data'!W131</f>
        <v>0.06123514459397166</v>
      </c>
      <c r="G10" s="14">
        <f>'raw data'!S136</f>
        <v>15.068167574465196</v>
      </c>
      <c r="H10" s="14">
        <f>'raw data'!V137</f>
        <v>0.05129389799804741</v>
      </c>
      <c r="I10" s="14">
        <f>'raw data'!W137</f>
        <v>0.05517450838185812</v>
      </c>
      <c r="K10" s="14">
        <f t="shared" si="0"/>
        <v>0.007032029396435303</v>
      </c>
      <c r="L10" s="14">
        <f t="shared" si="1"/>
        <v>0.008034326119841291</v>
      </c>
      <c r="M10" s="21">
        <f t="shared" si="2"/>
        <v>0.0019069204760829642</v>
      </c>
      <c r="N10" s="21">
        <f t="shared" si="3"/>
        <v>0.001973689907727748</v>
      </c>
      <c r="O10" s="14"/>
      <c r="P10" s="14"/>
      <c r="Q10" s="14"/>
      <c r="R10">
        <f t="shared" si="4"/>
        <v>3.881773766522876</v>
      </c>
      <c r="U10" s="1">
        <f t="shared" si="5"/>
        <v>3421</v>
      </c>
      <c r="V10">
        <f t="shared" si="6"/>
        <v>15.068167574465196</v>
      </c>
      <c r="W10">
        <f t="shared" si="7"/>
        <v>0.00029231218941829873</v>
      </c>
      <c r="X10">
        <f t="shared" si="8"/>
        <v>1.1780604413866098</v>
      </c>
      <c r="Y10">
        <f t="shared" si="9"/>
        <v>-3.5341530741850624</v>
      </c>
    </row>
    <row r="11" spans="1:25" ht="12.75">
      <c r="A11" t="s">
        <v>139</v>
      </c>
      <c r="B11">
        <v>10</v>
      </c>
      <c r="C11" s="14">
        <f>'raw data'!P142</f>
        <v>0.0820969337289812</v>
      </c>
      <c r="D11" s="1">
        <f>'raw data'!Q142</f>
        <v>3033</v>
      </c>
      <c r="E11" s="14">
        <f>'raw data'!V142</f>
        <v>0.07284792713544695</v>
      </c>
      <c r="F11" s="14">
        <f>'raw data'!W142</f>
        <v>0.09240319070774607</v>
      </c>
      <c r="G11" s="14">
        <f>'raw data'!S147</f>
        <v>8.721402840209366</v>
      </c>
      <c r="H11" s="14">
        <f>'raw data'!V148</f>
        <v>0.07884452694379178</v>
      </c>
      <c r="I11" s="14">
        <f>'raw data'!W148</f>
        <v>0.08547105647505358</v>
      </c>
      <c r="K11" s="14">
        <f t="shared" si="0"/>
        <v>0.009249006593534254</v>
      </c>
      <c r="L11" s="14">
        <f t="shared" si="1"/>
        <v>0.01030625697876486</v>
      </c>
      <c r="M11" s="21">
        <f t="shared" si="2"/>
        <v>0.0032524067851894267</v>
      </c>
      <c r="N11" s="21">
        <f t="shared" si="3"/>
        <v>0.0033741227460723777</v>
      </c>
      <c r="O11" s="14"/>
      <c r="P11" s="14"/>
      <c r="Q11" s="14"/>
      <c r="R11">
        <f t="shared" si="4"/>
        <v>2.9532021333138316</v>
      </c>
      <c r="U11" s="1">
        <f t="shared" si="5"/>
        <v>3033</v>
      </c>
      <c r="V11">
        <f t="shared" si="6"/>
        <v>8.721402840209366</v>
      </c>
      <c r="W11">
        <f t="shared" si="7"/>
        <v>0.0003297065611605671</v>
      </c>
      <c r="X11">
        <f t="shared" si="8"/>
        <v>0.940586346946399</v>
      </c>
      <c r="Y11">
        <f t="shared" si="9"/>
        <v>-3.4818724103106633</v>
      </c>
    </row>
    <row r="12" spans="1:25" ht="12.75">
      <c r="A12" t="s">
        <v>150</v>
      </c>
      <c r="B12">
        <v>20</v>
      </c>
      <c r="C12" s="14">
        <f>'raw data'!P153</f>
        <v>0.08894348894348894</v>
      </c>
      <c r="D12" s="1">
        <f>'raw data'!Q153</f>
        <v>6105</v>
      </c>
      <c r="E12" s="14">
        <f>'raw data'!V153</f>
        <v>0.08205895172965275</v>
      </c>
      <c r="F12" s="14">
        <f>'raw data'!W153</f>
        <v>0.09634499823936493</v>
      </c>
      <c r="G12" s="14">
        <f>'raw data'!S158</f>
        <v>1.4431308229536586</v>
      </c>
      <c r="H12" s="14">
        <f>'raw data'!V159</f>
        <v>0.08317438662884746</v>
      </c>
      <c r="I12" s="14">
        <f>'raw data'!W159</f>
        <v>0.09507125060754204</v>
      </c>
      <c r="K12" s="14">
        <f t="shared" si="0"/>
        <v>0.006884537213836195</v>
      </c>
      <c r="L12" s="14">
        <f t="shared" si="1"/>
        <v>0.007401509295875991</v>
      </c>
      <c r="M12" s="21">
        <f t="shared" si="2"/>
        <v>0.005769102314641478</v>
      </c>
      <c r="N12" s="21">
        <f t="shared" si="3"/>
        <v>0.0061277616640531</v>
      </c>
      <c r="O12" s="14"/>
      <c r="P12" s="14"/>
      <c r="Q12" s="14"/>
      <c r="R12">
        <f t="shared" si="4"/>
        <v>1.201303801273291</v>
      </c>
      <c r="U12" s="1">
        <f t="shared" si="5"/>
        <v>6105</v>
      </c>
      <c r="V12">
        <f t="shared" si="6"/>
        <v>1.4431308229536586</v>
      </c>
      <c r="W12">
        <f t="shared" si="7"/>
        <v>0.0001638001638001638</v>
      </c>
      <c r="X12">
        <f t="shared" si="8"/>
        <v>0.15930570261918336</v>
      </c>
      <c r="Y12">
        <f t="shared" si="9"/>
        <v>-3.7856856682809013</v>
      </c>
    </row>
    <row r="13" spans="1:25" ht="12.75">
      <c r="A13" t="s">
        <v>171</v>
      </c>
      <c r="B13">
        <v>10</v>
      </c>
      <c r="C13" s="14">
        <f>'raw data'!P174</f>
        <v>0.10427135678391959</v>
      </c>
      <c r="D13" s="1">
        <f>'raw data'!Q174</f>
        <v>3184</v>
      </c>
      <c r="E13" s="14">
        <f>'raw data'!V174</f>
        <v>0.09412862805080399</v>
      </c>
      <c r="F13" s="14">
        <f>'raw data'!W174</f>
        <v>0.11536781495009887</v>
      </c>
      <c r="G13" s="14">
        <f>'raw data'!S179</f>
        <v>8.225486751584151</v>
      </c>
      <c r="H13" s="14">
        <f>'raw data'!V180</f>
        <v>0.10062298344785735</v>
      </c>
      <c r="I13" s="14">
        <f>'raw data'!W180</f>
        <v>0.10803612213332327</v>
      </c>
      <c r="K13" s="14">
        <f t="shared" si="0"/>
        <v>0.0101427287331156</v>
      </c>
      <c r="L13" s="14">
        <f t="shared" si="1"/>
        <v>0.011096458166179282</v>
      </c>
      <c r="M13" s="21">
        <f t="shared" si="2"/>
        <v>0.003648373336062244</v>
      </c>
      <c r="N13" s="21">
        <f t="shared" si="3"/>
        <v>0.003764765349403676</v>
      </c>
      <c r="O13" s="14"/>
      <c r="P13" s="14"/>
      <c r="Q13" s="14"/>
      <c r="R13">
        <f t="shared" si="4"/>
        <v>2.868010939934531</v>
      </c>
      <c r="U13" s="1">
        <f t="shared" si="5"/>
        <v>3184</v>
      </c>
      <c r="V13">
        <f t="shared" si="6"/>
        <v>8.225486751584151</v>
      </c>
      <c r="W13">
        <f t="shared" si="7"/>
        <v>0.000314070351758794</v>
      </c>
      <c r="X13">
        <f t="shared" si="8"/>
        <v>0.9151616072022207</v>
      </c>
      <c r="Y13">
        <f t="shared" si="9"/>
        <v>-3.5029730590656314</v>
      </c>
    </row>
    <row r="14" spans="1:25" ht="12.75">
      <c r="A14" t="s">
        <v>182</v>
      </c>
      <c r="B14" s="22">
        <v>10</v>
      </c>
      <c r="C14" s="23">
        <f>'raw data'!P185</f>
        <v>0.06830052229811169</v>
      </c>
      <c r="D14" s="24">
        <f>'raw data'!Q185</f>
        <v>2489</v>
      </c>
      <c r="E14" s="23">
        <f>'raw data'!V185</f>
        <v>0.05904083355144374</v>
      </c>
      <c r="F14" s="23">
        <f>'raw data'!W185</f>
        <v>0.07889070001612983</v>
      </c>
      <c r="G14" s="23">
        <f>'raw data'!S190</f>
        <v>3.5387382699368093</v>
      </c>
      <c r="H14" s="23">
        <f>'raw data'!V191</f>
        <v>0.06321125375082</v>
      </c>
      <c r="I14" s="23">
        <f>'raw data'!W191</f>
        <v>0.07376727286393238</v>
      </c>
      <c r="K14" s="14">
        <f t="shared" si="0"/>
        <v>0.009259688746667952</v>
      </c>
      <c r="L14" s="14">
        <f t="shared" si="1"/>
        <v>0.010590177718018137</v>
      </c>
      <c r="M14" s="21">
        <f t="shared" si="2"/>
        <v>0.005089268547291692</v>
      </c>
      <c r="N14" s="21">
        <f t="shared" si="3"/>
        <v>0.005466750565820688</v>
      </c>
      <c r="O14" s="14"/>
      <c r="P14" s="14"/>
      <c r="Q14" s="14"/>
      <c r="R14">
        <f t="shared" si="4"/>
        <v>1.881153441359</v>
      </c>
      <c r="U14" s="1">
        <f t="shared" si="5"/>
        <v>2489</v>
      </c>
      <c r="V14">
        <f t="shared" si="6"/>
        <v>3.5387382699368093</v>
      </c>
      <c r="W14">
        <f t="shared" si="7"/>
        <v>0.0004017677782241864</v>
      </c>
      <c r="X14">
        <f t="shared" si="8"/>
        <v>0.548848442794167</v>
      </c>
      <c r="Y14">
        <f t="shared" si="9"/>
        <v>-3.3960248966085933</v>
      </c>
    </row>
    <row r="15" spans="1:25" ht="12.75">
      <c r="A15" t="s">
        <v>193</v>
      </c>
      <c r="B15">
        <v>20</v>
      </c>
      <c r="C15" s="14">
        <f>'raw data'!P196</f>
        <v>0.01221671388101983</v>
      </c>
      <c r="D15" s="1">
        <f>'raw data'!Q196</f>
        <v>5648</v>
      </c>
      <c r="E15" s="14">
        <f>'raw data'!V196</f>
        <v>0.009665208461741539</v>
      </c>
      <c r="F15" s="14">
        <f>'raw data'!W196</f>
        <v>0.015431292320709826</v>
      </c>
      <c r="G15" s="14">
        <f>'raw data'!S201</f>
        <v>3.3423459900610344</v>
      </c>
      <c r="H15" s="14">
        <f>'raw data'!V202</f>
        <v>0.010744213796535621</v>
      </c>
      <c r="I15" s="14">
        <f>'raw data'!W202</f>
        <v>0.013888187694987328</v>
      </c>
      <c r="K15" s="14">
        <f t="shared" si="0"/>
        <v>0.0025515054192782917</v>
      </c>
      <c r="L15" s="14">
        <f t="shared" si="1"/>
        <v>0.0032145784396899954</v>
      </c>
      <c r="M15" s="21">
        <f t="shared" si="2"/>
        <v>0.0014725000844842094</v>
      </c>
      <c r="N15" s="21">
        <f t="shared" si="3"/>
        <v>0.0016714738139674973</v>
      </c>
      <c r="O15" s="14"/>
      <c r="P15" s="14"/>
      <c r="Q15" s="14"/>
      <c r="R15">
        <f t="shared" si="4"/>
        <v>1.8282084099087375</v>
      </c>
      <c r="U15" s="1">
        <f t="shared" si="5"/>
        <v>5648</v>
      </c>
      <c r="V15">
        <f t="shared" si="6"/>
        <v>3.3423459900610344</v>
      </c>
      <c r="W15">
        <f t="shared" si="7"/>
        <v>0.00017705382436260624</v>
      </c>
      <c r="X15">
        <f t="shared" si="8"/>
        <v>0.5240514048023482</v>
      </c>
      <c r="Y15">
        <f t="shared" si="9"/>
        <v>-3.7518946880437474</v>
      </c>
    </row>
    <row r="16" spans="1:21" ht="12.75">
      <c r="A16" s="18" t="s">
        <v>194</v>
      </c>
      <c r="B16" s="18">
        <v>20</v>
      </c>
      <c r="C16" s="19">
        <f aca="true" t="shared" si="10" ref="C16:I16">C15</f>
        <v>0.01221671388101983</v>
      </c>
      <c r="D16" s="20">
        <f t="shared" si="10"/>
        <v>5648</v>
      </c>
      <c r="E16" s="19">
        <f t="shared" si="10"/>
        <v>0.009665208461741539</v>
      </c>
      <c r="F16" s="19">
        <f t="shared" si="10"/>
        <v>0.015431292320709826</v>
      </c>
      <c r="G16" s="19">
        <f t="shared" si="10"/>
        <v>3.3423459900610344</v>
      </c>
      <c r="H16" s="19">
        <f t="shared" si="10"/>
        <v>0.010744213796535621</v>
      </c>
      <c r="I16" s="19">
        <f t="shared" si="10"/>
        <v>0.013888187694987328</v>
      </c>
      <c r="J16" s="19"/>
      <c r="K16" s="14">
        <f t="shared" si="0"/>
        <v>0.0025515054192782917</v>
      </c>
      <c r="L16" s="14">
        <f t="shared" si="1"/>
        <v>0.0032145784396899954</v>
      </c>
      <c r="M16" s="21">
        <f t="shared" si="2"/>
        <v>0.0014725000844842094</v>
      </c>
      <c r="N16" s="21">
        <f t="shared" si="3"/>
        <v>0.0016714738139674973</v>
      </c>
      <c r="O16" s="14"/>
      <c r="P16" s="14"/>
      <c r="Q16" s="14"/>
      <c r="R16">
        <f t="shared" si="4"/>
        <v>1.8282084099087375</v>
      </c>
      <c r="U16" s="1"/>
    </row>
    <row r="17" spans="1:25" ht="12.75">
      <c r="A17" t="s">
        <v>215</v>
      </c>
      <c r="B17">
        <v>100</v>
      </c>
      <c r="C17" s="14">
        <f>'raw data'!P218</f>
        <v>0.010683373773222758</v>
      </c>
      <c r="D17" s="1">
        <f>'raw data'!Q218</f>
        <v>27613</v>
      </c>
      <c r="E17" s="14">
        <f>'raw data'!V218</f>
        <v>0.009537026932103922</v>
      </c>
      <c r="F17" s="14">
        <f>'raw data'!W218</f>
        <v>0.011965846393324289</v>
      </c>
      <c r="G17" s="14">
        <f>'raw data'!S223</f>
        <v>0.686064564006776</v>
      </c>
      <c r="H17" s="14">
        <f>'raw data'!V224</f>
        <v>0.009316459454541166</v>
      </c>
      <c r="I17" s="14">
        <f>'raw data'!W224</f>
        <v>0.01224836269686594</v>
      </c>
      <c r="J17" s="23"/>
      <c r="K17" s="14">
        <f t="shared" si="0"/>
        <v>0.0011463468411188355</v>
      </c>
      <c r="L17" s="14">
        <f t="shared" si="1"/>
        <v>0.0012824726201015307</v>
      </c>
      <c r="M17" s="21">
        <f t="shared" si="2"/>
        <v>0.0013669143186815919</v>
      </c>
      <c r="N17" s="21">
        <f t="shared" si="3"/>
        <v>0.0015649889236431826</v>
      </c>
      <c r="O17" s="14"/>
      <c r="P17" s="14"/>
      <c r="Q17" s="14"/>
      <c r="R17">
        <f t="shared" si="4"/>
        <v>0.8282901448205067</v>
      </c>
      <c r="U17" s="1">
        <f t="shared" si="5"/>
        <v>27613</v>
      </c>
      <c r="V17">
        <f t="shared" si="6"/>
        <v>0.686064564006776</v>
      </c>
      <c r="W17">
        <f t="shared" si="7"/>
        <v>3.621482634990765E-05</v>
      </c>
      <c r="X17">
        <f t="shared" si="8"/>
        <v>-0.16363501188442933</v>
      </c>
      <c r="Y17">
        <f t="shared" si="9"/>
        <v>-4.441113592900313</v>
      </c>
    </row>
    <row r="18" spans="1:25" ht="12.75">
      <c r="A18" t="s">
        <v>216</v>
      </c>
      <c r="B18">
        <v>30</v>
      </c>
      <c r="C18" s="14">
        <f>'raw data'!P227</f>
        <v>0.01435346979530704</v>
      </c>
      <c r="D18" s="1">
        <f>'raw data'!Q227</f>
        <v>8012</v>
      </c>
      <c r="E18" s="14">
        <f>'raw data'!V227</f>
        <v>0.01197200179530964</v>
      </c>
      <c r="F18" s="14">
        <f>'raw data'!W227</f>
        <v>0.01720041196293975</v>
      </c>
      <c r="G18" s="14">
        <f>'raw data'!S232</f>
        <v>1.4698216735145642</v>
      </c>
      <c r="H18" s="14">
        <f>'raw data'!V233</f>
        <v>0.012357007483676217</v>
      </c>
      <c r="I18" s="14">
        <f>'raw data'!W233</f>
        <v>0.016667047560741742</v>
      </c>
      <c r="K18" s="14">
        <f t="shared" si="0"/>
        <v>0.002381467999997399</v>
      </c>
      <c r="L18" s="14">
        <f t="shared" si="1"/>
        <v>0.0028469421676327114</v>
      </c>
      <c r="M18" s="21">
        <f t="shared" si="2"/>
        <v>0.0019964623116308228</v>
      </c>
      <c r="N18" s="21">
        <f t="shared" si="3"/>
        <v>0.0023135777654347024</v>
      </c>
      <c r="O18" s="14"/>
      <c r="P18" s="14"/>
      <c r="Q18" s="14"/>
      <c r="R18">
        <f t="shared" si="4"/>
        <v>1.212362022464645</v>
      </c>
      <c r="U18" s="1">
        <f t="shared" si="5"/>
        <v>8012</v>
      </c>
      <c r="V18">
        <f t="shared" si="6"/>
        <v>1.4698216735145642</v>
      </c>
      <c r="W18">
        <f t="shared" si="7"/>
        <v>0.00012481278082875687</v>
      </c>
      <c r="X18">
        <f t="shared" si="8"/>
        <v>0.16726464705667787</v>
      </c>
      <c r="Y18">
        <f t="shared" si="9"/>
        <v>-3.9037409406215384</v>
      </c>
    </row>
    <row r="19" spans="1:25" ht="12.75">
      <c r="A19" t="s">
        <v>217</v>
      </c>
      <c r="B19">
        <v>20</v>
      </c>
      <c r="C19" s="14">
        <f>'raw data'!P235</f>
        <v>0.017493237150586115</v>
      </c>
      <c r="D19" s="1">
        <f>'raw data'!Q235</f>
        <v>5545</v>
      </c>
      <c r="E19" s="14">
        <f>'raw data'!V235</f>
        <v>0.014361696253633725</v>
      </c>
      <c r="F19" s="14">
        <f>'raw data'!W235</f>
        <v>0.02129285348016592</v>
      </c>
      <c r="G19" s="14">
        <f>'raw data'!S240</f>
        <v>2.021688466238989</v>
      </c>
      <c r="H19" s="14">
        <f>'raw data'!V241</f>
        <v>0.01522454165177362</v>
      </c>
      <c r="I19" s="14">
        <f>'raw data'!W241</f>
        <v>0.020093105944230766</v>
      </c>
      <c r="K19" s="14">
        <f t="shared" si="0"/>
        <v>0.0031315408969523895</v>
      </c>
      <c r="L19" s="14">
        <f t="shared" si="1"/>
        <v>0.0037996163295798066</v>
      </c>
      <c r="M19" s="21">
        <f t="shared" si="2"/>
        <v>0.002268695498812494</v>
      </c>
      <c r="N19" s="21">
        <f t="shared" si="3"/>
        <v>0.0025998687936446517</v>
      </c>
      <c r="O19" s="14"/>
      <c r="P19" s="14"/>
      <c r="Q19" s="14"/>
      <c r="R19">
        <f t="shared" si="4"/>
        <v>1.4218609166296783</v>
      </c>
      <c r="U19" s="1">
        <f t="shared" si="5"/>
        <v>5545</v>
      </c>
      <c r="V19">
        <f t="shared" si="6"/>
        <v>2.021688466238989</v>
      </c>
      <c r="W19">
        <f t="shared" si="7"/>
        <v>0.00018034265103697024</v>
      </c>
      <c r="X19">
        <f t="shared" si="8"/>
        <v>0.3057142334423313</v>
      </c>
      <c r="Y19">
        <f t="shared" si="9"/>
        <v>-3.743901550485179</v>
      </c>
    </row>
    <row r="20" spans="1:25" ht="12.75">
      <c r="A20" t="s">
        <v>238</v>
      </c>
      <c r="B20">
        <v>10</v>
      </c>
      <c r="C20" s="14">
        <f>'raw data'!P244</f>
        <v>0.007296311309282529</v>
      </c>
      <c r="D20" s="1">
        <f>'raw data'!Q244</f>
        <v>2467</v>
      </c>
      <c r="E20" s="14">
        <f>'raw data'!V244</f>
        <v>0.004620280072110659</v>
      </c>
      <c r="F20" s="14">
        <f>'raw data'!W244</f>
        <v>0.011504365769176239</v>
      </c>
      <c r="G20" s="14">
        <f>'raw data'!S249</f>
        <v>23.577228628935686</v>
      </c>
      <c r="H20" s="14">
        <f>'raw data'!V250</f>
        <v>0.006635247028076702</v>
      </c>
      <c r="I20" s="14">
        <f>'raw data'!W250</f>
        <v>0.008022704973645805</v>
      </c>
      <c r="K20" s="14">
        <f t="shared" si="0"/>
        <v>0.0026760312371718704</v>
      </c>
      <c r="L20" s="14">
        <f t="shared" si="1"/>
        <v>0.00420805445989371</v>
      </c>
      <c r="M20" s="21">
        <f t="shared" si="2"/>
        <v>0.0006610642812058271</v>
      </c>
      <c r="N20" s="21">
        <f t="shared" si="3"/>
        <v>0.0007263936643632759</v>
      </c>
      <c r="O20" s="14"/>
      <c r="P20" s="14"/>
      <c r="Q20" s="14"/>
      <c r="R20">
        <f t="shared" si="4"/>
        <v>4.855638848692897</v>
      </c>
      <c r="U20" s="1">
        <f t="shared" si="5"/>
        <v>2467</v>
      </c>
      <c r="V20">
        <f t="shared" si="6"/>
        <v>23.577228628935686</v>
      </c>
      <c r="W20">
        <f t="shared" si="7"/>
        <v>0.00040535062829347385</v>
      </c>
      <c r="X20">
        <f t="shared" si="8"/>
        <v>1.3724927548771593</v>
      </c>
      <c r="Y20">
        <f t="shared" si="9"/>
        <v>-3.392169149489736</v>
      </c>
    </row>
    <row r="21" spans="1:25" ht="12.75">
      <c r="A21" t="s">
        <v>249</v>
      </c>
      <c r="B21">
        <v>70</v>
      </c>
      <c r="C21" s="14">
        <f>'raw data'!P253</f>
        <v>0.009183204938523544</v>
      </c>
      <c r="D21" s="1">
        <f>'raw data'!Q253</f>
        <v>19601</v>
      </c>
      <c r="E21" s="14">
        <f>'raw data'!V253</f>
        <v>0.007940678280163527</v>
      </c>
      <c r="F21" s="14">
        <f>'raw data'!W253</f>
        <v>0.010618076416002084</v>
      </c>
      <c r="G21" s="14">
        <f>'raw data'!S258</f>
        <v>1.5950834548456878</v>
      </c>
      <c r="H21" s="14">
        <f>'raw data'!V259</f>
        <v>0.008183892199714791</v>
      </c>
      <c r="I21" s="14">
        <f>'raw data'!W259</f>
        <v>0.010303273414309151</v>
      </c>
      <c r="K21" s="14">
        <f t="shared" si="0"/>
        <v>0.0012425266583600166</v>
      </c>
      <c r="L21" s="14">
        <f t="shared" si="1"/>
        <v>0.00143487147747854</v>
      </c>
      <c r="M21" s="21">
        <f t="shared" si="2"/>
        <v>0.0009993127388087525</v>
      </c>
      <c r="N21" s="21">
        <f t="shared" si="3"/>
        <v>0.0011200684757856072</v>
      </c>
      <c r="O21" s="14"/>
      <c r="P21" s="14"/>
      <c r="Q21" s="14"/>
      <c r="R21">
        <f t="shared" si="4"/>
        <v>1.2629661336891373</v>
      </c>
      <c r="U21" s="1">
        <f t="shared" si="5"/>
        <v>19601</v>
      </c>
      <c r="V21">
        <f t="shared" si="6"/>
        <v>1.5950834548456878</v>
      </c>
      <c r="W21">
        <f t="shared" si="7"/>
        <v>5.101780521401969E-05</v>
      </c>
      <c r="X21">
        <f t="shared" si="8"/>
        <v>0.20278341029652933</v>
      </c>
      <c r="Y21">
        <f t="shared" si="9"/>
        <v>-4.292278228672973</v>
      </c>
    </row>
    <row r="22" spans="1:25" ht="12.75">
      <c r="A22" t="s">
        <v>250</v>
      </c>
      <c r="B22">
        <v>10</v>
      </c>
      <c r="C22" s="14">
        <f>'raw data'!P262</f>
        <v>0.008980115458627326</v>
      </c>
      <c r="D22" s="1">
        <f>'raw data'!Q262</f>
        <v>3118</v>
      </c>
      <c r="E22" s="14">
        <f>'raw data'!V262</f>
        <v>0.006220404990853608</v>
      </c>
      <c r="F22" s="14">
        <f>'raw data'!W262</f>
        <v>0.012948231306135803</v>
      </c>
      <c r="G22" s="14">
        <f>'raw data'!S267</f>
        <v>16.114221630827917</v>
      </c>
      <c r="H22" s="14">
        <f>'raw data'!V268</f>
        <v>0.008190825494090856</v>
      </c>
      <c r="I22" s="14">
        <f>'raw data'!W268</f>
        <v>0.00984470857249555</v>
      </c>
      <c r="K22" s="14">
        <f t="shared" si="0"/>
        <v>0.0027597104677737176</v>
      </c>
      <c r="L22" s="14">
        <f t="shared" si="1"/>
        <v>0.003968115847508478</v>
      </c>
      <c r="M22" s="21">
        <f t="shared" si="2"/>
        <v>0.0007892899645364701</v>
      </c>
      <c r="N22" s="21">
        <f t="shared" si="3"/>
        <v>0.0008645931138682242</v>
      </c>
      <c r="O22" s="14"/>
      <c r="P22" s="14"/>
      <c r="Q22" s="14"/>
      <c r="R22">
        <f t="shared" si="4"/>
        <v>4.014252312800967</v>
      </c>
      <c r="U22" s="1">
        <f t="shared" si="5"/>
        <v>3118</v>
      </c>
      <c r="V22">
        <f t="shared" si="6"/>
        <v>16.114221630827917</v>
      </c>
      <c r="W22">
        <f t="shared" si="7"/>
        <v>0.00032071840923669016</v>
      </c>
      <c r="X22">
        <f t="shared" si="8"/>
        <v>1.207209332522853</v>
      </c>
      <c r="Y22">
        <f t="shared" si="9"/>
        <v>-3.493876110852823</v>
      </c>
    </row>
    <row r="23" spans="1:25" ht="12.75">
      <c r="A23" t="s">
        <v>261</v>
      </c>
      <c r="B23">
        <v>10</v>
      </c>
      <c r="C23" s="14">
        <f>'raw data'!P273</f>
        <v>0.007116104868913857</v>
      </c>
      <c r="D23" s="1">
        <f>'raw data'!Q273</f>
        <v>2670</v>
      </c>
      <c r="E23" s="14">
        <f>'raw data'!V273</f>
        <v>0.0045604469221680955</v>
      </c>
      <c r="F23" s="14">
        <f>'raw data'!W273</f>
        <v>0.011087991510104825</v>
      </c>
      <c r="G23" s="14">
        <f>'raw data'!S278</f>
        <v>11.098029648986927</v>
      </c>
      <c r="H23" s="14">
        <f>'raw data'!V279</f>
        <v>0.006219438767753498</v>
      </c>
      <c r="I23" s="14">
        <f>'raw data'!W279</f>
        <v>0.008140985705895104</v>
      </c>
      <c r="K23" s="14">
        <f t="shared" si="0"/>
        <v>0.002555657946745762</v>
      </c>
      <c r="L23" s="14">
        <f t="shared" si="1"/>
        <v>0.0039718866411909675</v>
      </c>
      <c r="M23" s="21">
        <f t="shared" si="2"/>
        <v>0.0008966661011603596</v>
      </c>
      <c r="N23" s="21">
        <f t="shared" si="3"/>
        <v>0.001024880836981247</v>
      </c>
      <c r="O23" s="14"/>
      <c r="P23" s="14"/>
      <c r="Q23" s="14"/>
      <c r="R23">
        <f t="shared" si="4"/>
        <v>3.3313705361287758</v>
      </c>
      <c r="U23" s="1">
        <f t="shared" si="5"/>
        <v>2670</v>
      </c>
      <c r="V23">
        <f t="shared" si="6"/>
        <v>11.098029648986927</v>
      </c>
      <c r="W23">
        <f t="shared" si="7"/>
        <v>0.0003745318352059925</v>
      </c>
      <c r="X23">
        <f t="shared" si="8"/>
        <v>1.045245880720913</v>
      </c>
      <c r="Y23">
        <f t="shared" si="9"/>
        <v>-3.4265112613645754</v>
      </c>
    </row>
    <row r="24" spans="1:25" ht="12.75">
      <c r="A24" t="s">
        <v>272</v>
      </c>
      <c r="B24">
        <v>20</v>
      </c>
      <c r="C24" s="14">
        <f>'raw data'!P284</f>
        <v>0.0071956068926339704</v>
      </c>
      <c r="D24" s="1">
        <f>'raw data'!Q284</f>
        <v>5281</v>
      </c>
      <c r="E24" s="14">
        <f>'raw data'!V284</f>
        <v>0.005247083126396977</v>
      </c>
      <c r="F24" s="14">
        <f>'raw data'!W284</f>
        <v>0.009860549535753698</v>
      </c>
      <c r="G24" s="14">
        <f>'raw data'!S289</f>
        <v>5.763581485805343</v>
      </c>
      <c r="H24" s="14">
        <f>'raw data'!V290</f>
        <v>0.006304987151898711</v>
      </c>
      <c r="I24" s="14">
        <f>'raw data'!W290</f>
        <v>0.008210992820887927</v>
      </c>
      <c r="K24" s="14">
        <f t="shared" si="0"/>
        <v>0.0019485237662369937</v>
      </c>
      <c r="L24" s="14">
        <f t="shared" si="1"/>
        <v>0.0026649426431197276</v>
      </c>
      <c r="M24" s="21">
        <f t="shared" si="2"/>
        <v>0.0008906197407352592</v>
      </c>
      <c r="N24" s="21">
        <f t="shared" si="3"/>
        <v>0.001015385928253957</v>
      </c>
      <c r="O24" s="14"/>
      <c r="P24" s="14"/>
      <c r="Q24" s="14"/>
      <c r="R24">
        <f t="shared" si="4"/>
        <v>2.40074602692691</v>
      </c>
      <c r="U24" s="1">
        <f t="shared" si="5"/>
        <v>5281</v>
      </c>
      <c r="V24">
        <f t="shared" si="6"/>
        <v>5.763581485805343</v>
      </c>
      <c r="W24">
        <f t="shared" si="7"/>
        <v>0.0001893580761219466</v>
      </c>
      <c r="X24">
        <f t="shared" si="8"/>
        <v>0.7606924376165802</v>
      </c>
      <c r="Y24">
        <f t="shared" si="9"/>
        <v>-3.7227161674884948</v>
      </c>
    </row>
    <row r="25" spans="1:25" ht="12.75">
      <c r="A25" t="s">
        <v>293</v>
      </c>
      <c r="B25">
        <v>30</v>
      </c>
      <c r="C25" s="14">
        <f>'raw data'!P296</f>
        <v>0.01113455227379278</v>
      </c>
      <c r="D25" s="1">
        <f>'raw data'!Q296</f>
        <v>8532</v>
      </c>
      <c r="E25" s="14">
        <f>'raw data'!V296</f>
        <v>0.009117694223137289</v>
      </c>
      <c r="F25" s="14">
        <f>'raw data'!W296</f>
        <v>0.013591425257518677</v>
      </c>
      <c r="G25" s="14">
        <f>'raw data'!S301</f>
        <v>3.398473451468646</v>
      </c>
      <c r="H25" s="14">
        <f>'raw data'!V302</f>
        <v>0.009988536948834273</v>
      </c>
      <c r="I25" s="14">
        <f>'raw data'!W302</f>
        <v>0.012410405177981218</v>
      </c>
      <c r="K25" s="14">
        <f t="shared" si="0"/>
        <v>0.002016858050655492</v>
      </c>
      <c r="L25" s="14">
        <f t="shared" si="1"/>
        <v>0.0024568729837258965</v>
      </c>
      <c r="M25" s="21">
        <f t="shared" si="2"/>
        <v>0.0011460153249585082</v>
      </c>
      <c r="N25" s="21">
        <f t="shared" si="3"/>
        <v>0.0012758529041884369</v>
      </c>
      <c r="O25" s="14"/>
      <c r="P25" s="14"/>
      <c r="Q25" s="14"/>
      <c r="R25">
        <f t="shared" si="4"/>
        <v>1.843494901394806</v>
      </c>
      <c r="U25" s="1">
        <f t="shared" si="5"/>
        <v>8532</v>
      </c>
      <c r="V25">
        <f t="shared" si="6"/>
        <v>3.398473451468646</v>
      </c>
      <c r="W25">
        <f t="shared" si="7"/>
        <v>0.00011720581340834506</v>
      </c>
      <c r="X25">
        <f t="shared" si="8"/>
        <v>0.5312838816069035</v>
      </c>
      <c r="Y25">
        <f t="shared" si="9"/>
        <v>-3.9310508467773912</v>
      </c>
    </row>
    <row r="26" spans="1:25" ht="12.75">
      <c r="A26" t="s">
        <v>324</v>
      </c>
      <c r="B26">
        <v>200</v>
      </c>
      <c r="C26" s="14">
        <f>'raw data'!P326</f>
        <v>0.013569041401099402</v>
      </c>
      <c r="D26" s="1">
        <f>'raw data'!Q326</f>
        <v>54757</v>
      </c>
      <c r="E26" s="14">
        <f>'raw data'!V326</f>
        <v>0.012633571882191687</v>
      </c>
      <c r="F26" s="14">
        <f>'raw data'!W326</f>
        <v>0.014572756653626662</v>
      </c>
      <c r="G26" s="14">
        <f>'raw data'!S329</f>
        <v>0.20513194290591008</v>
      </c>
      <c r="H26" s="14">
        <f>'raw data'!V330</f>
        <v>0.011602510499390458</v>
      </c>
      <c r="I26" s="14">
        <f>'raw data'!W330</f>
        <v>0.015863533694211198</v>
      </c>
      <c r="K26" s="14">
        <f t="shared" si="0"/>
        <v>0.0009354695189077149</v>
      </c>
      <c r="L26" s="14">
        <f t="shared" si="1"/>
        <v>0.00100371525252726</v>
      </c>
      <c r="M26" s="21">
        <f t="shared" si="2"/>
        <v>0.0019665309017089447</v>
      </c>
      <c r="N26" s="21">
        <f t="shared" si="3"/>
        <v>0.0022944922931117957</v>
      </c>
      <c r="O26" s="14"/>
      <c r="P26" s="14"/>
      <c r="Q26" s="14"/>
      <c r="R26">
        <f t="shared" si="4"/>
        <v>0.4529149400338987</v>
      </c>
      <c r="U26" s="1">
        <f t="shared" si="5"/>
        <v>54757</v>
      </c>
      <c r="V26">
        <f t="shared" si="6"/>
        <v>0.20513194290591008</v>
      </c>
      <c r="W26">
        <f t="shared" si="7"/>
        <v>1.826250525047026E-05</v>
      </c>
      <c r="X26">
        <f t="shared" si="8"/>
        <v>-0.6879667065375237</v>
      </c>
      <c r="Y26">
        <f t="shared" si="9"/>
        <v>-4.738439646197965</v>
      </c>
    </row>
    <row r="27" spans="1:25" ht="12.75">
      <c r="A27" t="s">
        <v>325</v>
      </c>
      <c r="B27">
        <v>50</v>
      </c>
      <c r="C27" s="14">
        <f>'raw data'!P332</f>
        <v>0.022631541372171056</v>
      </c>
      <c r="D27" s="1">
        <f>'raw data'!Q332</f>
        <v>14007</v>
      </c>
      <c r="E27" s="14">
        <f>'raw data'!V332</f>
        <v>0.020296306726897584</v>
      </c>
      <c r="F27" s="14">
        <f>'raw data'!W332</f>
        <v>0.025228542425620386</v>
      </c>
      <c r="G27" s="14">
        <f>'raw data'!S335</f>
        <v>0.9358196934197047</v>
      </c>
      <c r="H27" s="14">
        <f>'raw data'!V336</f>
        <v>0.02022217347805581</v>
      </c>
      <c r="I27" s="14">
        <f>'raw data'!W336</f>
        <v>0.02532055441567287</v>
      </c>
      <c r="K27" s="14">
        <f t="shared" si="0"/>
        <v>0.002335234645273472</v>
      </c>
      <c r="L27" s="14">
        <f t="shared" si="1"/>
        <v>0.00259700105344933</v>
      </c>
      <c r="M27" s="21">
        <f t="shared" si="2"/>
        <v>0.002409367894115246</v>
      </c>
      <c r="N27" s="21">
        <f t="shared" si="3"/>
        <v>0.0026890130435018138</v>
      </c>
      <c r="O27" s="14"/>
      <c r="P27" s="14"/>
      <c r="Q27" s="14"/>
      <c r="R27">
        <f t="shared" si="4"/>
        <v>0.9673777408126076</v>
      </c>
      <c r="U27" s="1">
        <f t="shared" si="5"/>
        <v>14007</v>
      </c>
      <c r="V27">
        <f t="shared" si="6"/>
        <v>0.9358196934197047</v>
      </c>
      <c r="W27">
        <f t="shared" si="7"/>
        <v>7.139287499107589E-05</v>
      </c>
      <c r="X27">
        <f t="shared" si="8"/>
        <v>-0.02880781974063828</v>
      </c>
      <c r="Y27">
        <f t="shared" si="9"/>
        <v>-4.146345128650468</v>
      </c>
    </row>
    <row r="28" spans="1:25" ht="12.75">
      <c r="A28" t="s">
        <v>326</v>
      </c>
      <c r="B28">
        <v>30</v>
      </c>
      <c r="C28" s="14">
        <f>'raw data'!P338</f>
        <v>0.029226170707406178</v>
      </c>
      <c r="D28" s="1">
        <f>'raw data'!Q338</f>
        <v>9033</v>
      </c>
      <c r="E28" s="14">
        <f>'raw data'!V338</f>
        <v>0.02594769667557956</v>
      </c>
      <c r="F28" s="14">
        <f>'raw data'!W338</f>
        <v>0.03290488434449614</v>
      </c>
      <c r="G28" s="14">
        <f>'raw data'!S341</f>
        <v>1.8877605800460544</v>
      </c>
      <c r="H28" s="14">
        <f>'raw data'!V342</f>
        <v>0.026800298273278348</v>
      </c>
      <c r="I28" s="14">
        <f>'raw data'!W342</f>
        <v>0.031864435385727724</v>
      </c>
      <c r="K28" s="14">
        <f t="shared" si="0"/>
        <v>0.0032784740318266177</v>
      </c>
      <c r="L28" s="14">
        <f t="shared" si="1"/>
        <v>0.0036787136370899642</v>
      </c>
      <c r="M28" s="21">
        <f t="shared" si="2"/>
        <v>0.00242587243412783</v>
      </c>
      <c r="N28" s="21">
        <f t="shared" si="3"/>
        <v>0.002638264678321546</v>
      </c>
      <c r="O28" s="14"/>
      <c r="P28" s="14"/>
      <c r="Q28" s="14"/>
      <c r="R28">
        <f t="shared" si="4"/>
        <v>1.37395799791917</v>
      </c>
      <c r="U28" s="1">
        <f t="shared" si="5"/>
        <v>9033</v>
      </c>
      <c r="V28">
        <f t="shared" si="6"/>
        <v>1.8877605800460544</v>
      </c>
      <c r="W28">
        <f t="shared" si="7"/>
        <v>0.00011070519207350825</v>
      </c>
      <c r="X28">
        <f t="shared" si="8"/>
        <v>0.27594691297144597</v>
      </c>
      <c r="Y28">
        <f t="shared" si="9"/>
        <v>-3.9558320102324216</v>
      </c>
    </row>
    <row r="29" spans="1:25" ht="12.75">
      <c r="A29" t="s">
        <v>327</v>
      </c>
      <c r="B29">
        <v>15</v>
      </c>
      <c r="C29" s="14">
        <f>'raw data'!P344</f>
        <v>0.014944275582573455</v>
      </c>
      <c r="D29" s="1">
        <f>'raw data'!Q344</f>
        <v>3948</v>
      </c>
      <c r="E29" s="14">
        <f>'raw data'!V344</f>
        <v>0.011603692355030533</v>
      </c>
      <c r="F29" s="14">
        <f>'raw data'!W344</f>
        <v>0.019227869323944536</v>
      </c>
      <c r="G29" s="14">
        <f>'raw data'!S347</f>
        <v>13.483053568287948</v>
      </c>
      <c r="H29" s="14">
        <f>'raw data'!V348</f>
        <v>0.013946323173121139</v>
      </c>
      <c r="I29" s="14">
        <f>'raw data'!W348</f>
        <v>0.016012478514729568</v>
      </c>
      <c r="K29" s="14">
        <f t="shared" si="0"/>
        <v>0.0033405832275429214</v>
      </c>
      <c r="L29" s="14">
        <f t="shared" si="1"/>
        <v>0.004283593741371081</v>
      </c>
      <c r="M29" s="21">
        <f t="shared" si="2"/>
        <v>0.0009979524094523157</v>
      </c>
      <c r="N29" s="21">
        <f t="shared" si="3"/>
        <v>0.0010682029321561134</v>
      </c>
      <c r="O29" s="14"/>
      <c r="P29" s="14"/>
      <c r="Q29" s="14"/>
      <c r="R29">
        <f t="shared" si="4"/>
        <v>3.6719277727493425</v>
      </c>
      <c r="U29" s="1">
        <f t="shared" si="5"/>
        <v>3948</v>
      </c>
      <c r="V29">
        <f t="shared" si="6"/>
        <v>13.483053568287948</v>
      </c>
      <c r="W29">
        <f t="shared" si="7"/>
        <v>0.00025329280648429586</v>
      </c>
      <c r="X29">
        <f t="shared" si="8"/>
        <v>1.1297882599794844</v>
      </c>
      <c r="Y29">
        <f t="shared" si="9"/>
        <v>-3.596377143997599</v>
      </c>
    </row>
    <row r="30" spans="1:25" ht="12.75">
      <c r="A30" t="s">
        <v>343</v>
      </c>
      <c r="B30">
        <v>15</v>
      </c>
      <c r="C30" s="14">
        <f>'raw data'!P350</f>
        <v>0.04031465093411996</v>
      </c>
      <c r="D30" s="1">
        <f>'raw data'!Q350</f>
        <v>5085</v>
      </c>
      <c r="E30" s="14">
        <f>'raw data'!V350</f>
        <v>0.035246299512335794</v>
      </c>
      <c r="F30" s="14">
        <f>'raw data'!W350</f>
        <v>0.04607701303741331</v>
      </c>
      <c r="G30" s="14">
        <f>'raw data'!S353</f>
        <v>4.574812531621976</v>
      </c>
      <c r="H30" s="14">
        <f>'raw data'!V354</f>
        <v>0.037859255032159984</v>
      </c>
      <c r="I30" s="14">
        <f>'raw data'!W354</f>
        <v>0.04292218955219731</v>
      </c>
      <c r="K30" s="14">
        <f t="shared" si="0"/>
        <v>0.005068351421784169</v>
      </c>
      <c r="L30" s="14">
        <f t="shared" si="1"/>
        <v>0.005762362103293346</v>
      </c>
      <c r="M30" s="21">
        <f t="shared" si="2"/>
        <v>0.002455395901959978</v>
      </c>
      <c r="N30" s="21">
        <f t="shared" si="3"/>
        <v>0.0026075386180773458</v>
      </c>
      <c r="O30" s="14"/>
      <c r="P30" s="14"/>
      <c r="Q30" s="14"/>
      <c r="R30">
        <f t="shared" si="4"/>
        <v>2.138881140134247</v>
      </c>
      <c r="U30" s="1">
        <f t="shared" si="5"/>
        <v>5085</v>
      </c>
      <c r="V30">
        <f t="shared" si="6"/>
        <v>4.574812531621976</v>
      </c>
      <c r="W30">
        <f t="shared" si="7"/>
        <v>0.00019665683382497542</v>
      </c>
      <c r="X30">
        <f t="shared" si="8"/>
        <v>0.6603733020854743</v>
      </c>
      <c r="Y30">
        <f t="shared" si="9"/>
        <v>-3.7062909572587635</v>
      </c>
    </row>
    <row r="31" spans="1:25" ht="12.75">
      <c r="A31" t="s">
        <v>359</v>
      </c>
      <c r="B31">
        <v>20</v>
      </c>
      <c r="C31" s="14">
        <f>'raw data'!P362</f>
        <v>0.010655408122235626</v>
      </c>
      <c r="D31" s="1">
        <f>'raw data'!Q362</f>
        <v>4974</v>
      </c>
      <c r="E31" s="14">
        <f>'raw data'!V362</f>
        <v>0.008155912897085883</v>
      </c>
      <c r="F31" s="14">
        <f>'raw data'!W362</f>
        <v>0.013910166236795338</v>
      </c>
      <c r="G31" s="14">
        <f>'raw data'!S366</f>
        <v>2.4702053762616973</v>
      </c>
      <c r="H31" s="14">
        <f>'raw data'!V367</f>
        <v>0.008984913234224854</v>
      </c>
      <c r="I31" s="14">
        <f>'raw data'!W367</f>
        <v>0.012632526096956464</v>
      </c>
      <c r="K31" s="14">
        <f t="shared" si="0"/>
        <v>0.0024994952251497435</v>
      </c>
      <c r="L31" s="14">
        <f t="shared" si="1"/>
        <v>0.0032547581145597124</v>
      </c>
      <c r="M31" s="21">
        <f t="shared" si="2"/>
        <v>0.0016704948880107724</v>
      </c>
      <c r="N31" s="21">
        <f t="shared" si="3"/>
        <v>0.0019771179747208375</v>
      </c>
      <c r="O31" s="14"/>
      <c r="P31" s="14"/>
      <c r="Q31" s="14"/>
      <c r="R31">
        <f t="shared" si="4"/>
        <v>1.5716887020850208</v>
      </c>
      <c r="U31" s="1">
        <f t="shared" si="5"/>
        <v>4974</v>
      </c>
      <c r="V31">
        <f t="shared" si="6"/>
        <v>2.4702053762616973</v>
      </c>
      <c r="W31">
        <f t="shared" si="7"/>
        <v>0.0002010454362685967</v>
      </c>
      <c r="X31">
        <f t="shared" si="8"/>
        <v>0.39273306259943086</v>
      </c>
      <c r="Y31">
        <f t="shared" si="9"/>
        <v>-3.696705780933917</v>
      </c>
    </row>
    <row r="32" spans="1:25" ht="12.75">
      <c r="A32" t="s">
        <v>360</v>
      </c>
      <c r="B32">
        <v>10</v>
      </c>
      <c r="C32" s="14">
        <f>'raw data'!P369</f>
        <v>0.0072</v>
      </c>
      <c r="D32" s="1">
        <f>'raw data'!Q369</f>
        <v>2500</v>
      </c>
      <c r="E32" s="14">
        <f>'raw data'!V369</f>
        <v>0.004559229579883287</v>
      </c>
      <c r="F32" s="14">
        <f>'raw data'!W369</f>
        <v>0.011352897487817827</v>
      </c>
      <c r="G32" s="14">
        <f>'raw data'!S373</f>
        <v>16.652886137044423</v>
      </c>
      <c r="H32" s="14">
        <f>'raw data'!V374</f>
        <v>0.006430728606006484</v>
      </c>
      <c r="I32" s="14">
        <f>'raw data'!W374</f>
        <v>0.008060548383124002</v>
      </c>
      <c r="K32" s="14">
        <f t="shared" si="0"/>
        <v>0.002640770420116713</v>
      </c>
      <c r="L32" s="14">
        <f t="shared" si="1"/>
        <v>0.004152897487817827</v>
      </c>
      <c r="M32" s="21">
        <f t="shared" si="2"/>
        <v>0.000769271393993516</v>
      </c>
      <c r="N32" s="21">
        <f t="shared" si="3"/>
        <v>0.0008605483831240022</v>
      </c>
      <c r="O32" s="14"/>
      <c r="P32" s="14"/>
      <c r="Q32" s="14"/>
      <c r="R32">
        <f t="shared" si="4"/>
        <v>4.080794792322253</v>
      </c>
      <c r="U32" s="1">
        <f t="shared" si="5"/>
        <v>2500</v>
      </c>
      <c r="V32">
        <f t="shared" si="6"/>
        <v>16.652886137044423</v>
      </c>
      <c r="W32">
        <f t="shared" si="7"/>
        <v>0.0004</v>
      </c>
      <c r="X32">
        <f t="shared" si="8"/>
        <v>1.2214895126032341</v>
      </c>
      <c r="Y32">
        <f t="shared" si="9"/>
        <v>-3.3979400086720375</v>
      </c>
    </row>
    <row r="33" spans="1:25" ht="12.75">
      <c r="A33" t="s">
        <v>371</v>
      </c>
      <c r="B33">
        <v>10</v>
      </c>
      <c r="C33" s="14">
        <f>'raw data'!P376</f>
        <v>0.014147130153597413</v>
      </c>
      <c r="D33" s="1">
        <f>'raw data'!Q376</f>
        <v>2474</v>
      </c>
      <c r="E33" s="14">
        <f>'raw data'!V376</f>
        <v>0.010189770430988253</v>
      </c>
      <c r="F33" s="14">
        <f>'raw data'!W376</f>
        <v>0.019610943171650515</v>
      </c>
      <c r="G33" s="14">
        <f>'raw data'!S380</f>
        <v>3.6461895196346994</v>
      </c>
      <c r="H33" s="14">
        <f>'raw data'!V381</f>
        <v>0.011905619124911428</v>
      </c>
      <c r="I33" s="14">
        <f>'raw data'!W381</f>
        <v>0.01680348122028712</v>
      </c>
      <c r="K33" s="14">
        <f t="shared" si="0"/>
        <v>0.003957359722609161</v>
      </c>
      <c r="L33" s="14">
        <f t="shared" si="1"/>
        <v>0.005463813018053102</v>
      </c>
      <c r="M33" s="21">
        <f t="shared" si="2"/>
        <v>0.0022415110286859857</v>
      </c>
      <c r="N33" s="21">
        <f t="shared" si="3"/>
        <v>0.002656351066689707</v>
      </c>
      <c r="O33" s="14"/>
      <c r="P33" s="14"/>
      <c r="Q33" s="14"/>
      <c r="R33">
        <f t="shared" si="4"/>
        <v>1.9094998087548214</v>
      </c>
      <c r="U33" s="1">
        <f t="shared" si="5"/>
        <v>2474</v>
      </c>
      <c r="V33">
        <f t="shared" si="6"/>
        <v>3.6461895196346994</v>
      </c>
      <c r="W33">
        <f t="shared" si="7"/>
        <v>0.0004042037186742118</v>
      </c>
      <c r="X33">
        <f t="shared" si="8"/>
        <v>0.5618392384255023</v>
      </c>
      <c r="Y33">
        <f t="shared" si="9"/>
        <v>-3.393399695293102</v>
      </c>
    </row>
    <row r="34" spans="1:25" ht="12.75">
      <c r="A34" t="s">
        <v>382</v>
      </c>
      <c r="B34">
        <v>150</v>
      </c>
      <c r="C34" s="14">
        <f>'raw data'!P385</f>
        <v>0.01045398773006135</v>
      </c>
      <c r="D34" s="1">
        <f>'raw data'!Q385</f>
        <v>40750</v>
      </c>
      <c r="E34" s="14">
        <f>'raw data'!V385</f>
        <v>0.009511589110424046</v>
      </c>
      <c r="F34" s="14">
        <f>'raw data'!W385</f>
        <v>0.011488675230162875</v>
      </c>
      <c r="G34" s="14">
        <f>'raw data'!S388</f>
        <v>0.2865982483950206</v>
      </c>
      <c r="H34" s="14">
        <f>'raw data'!V389</f>
        <v>0.008770657978135012</v>
      </c>
      <c r="I34" s="14">
        <f>'raw data'!W389</f>
        <v>0.0124563346517413</v>
      </c>
      <c r="K34" s="14">
        <f t="shared" si="0"/>
        <v>0.0009423986196373038</v>
      </c>
      <c r="L34" s="14">
        <f t="shared" si="1"/>
        <v>0.0010346875001015256</v>
      </c>
      <c r="M34" s="21">
        <f t="shared" si="2"/>
        <v>0.001683329751926338</v>
      </c>
      <c r="N34" s="21">
        <f t="shared" si="3"/>
        <v>0.0020023469216799497</v>
      </c>
      <c r="O34" s="14"/>
      <c r="P34" s="14"/>
      <c r="Q34" s="14"/>
      <c r="R34">
        <f t="shared" si="4"/>
        <v>0.5353487166277889</v>
      </c>
      <c r="U34" s="1">
        <f t="shared" si="5"/>
        <v>40750</v>
      </c>
      <c r="V34">
        <f t="shared" si="6"/>
        <v>0.2865982483950206</v>
      </c>
      <c r="W34">
        <f t="shared" si="7"/>
        <v>2.4539877300613496E-05</v>
      </c>
      <c r="X34">
        <f t="shared" si="8"/>
        <v>-0.5427264682118831</v>
      </c>
      <c r="Y34">
        <f t="shared" si="9"/>
        <v>-4.610127613075996</v>
      </c>
    </row>
    <row r="35" spans="1:25" ht="12.75">
      <c r="A35" t="s">
        <v>383</v>
      </c>
      <c r="B35">
        <v>40</v>
      </c>
      <c r="C35" s="14">
        <f>'raw data'!P392</f>
        <v>0.0063790680073521466</v>
      </c>
      <c r="D35" s="1">
        <f>'raw data'!Q392</f>
        <v>9249</v>
      </c>
      <c r="E35" s="14">
        <f>'raw data'!V392</f>
        <v>0.004948929393098436</v>
      </c>
      <c r="F35" s="14">
        <f>'raw data'!W392</f>
        <v>0.008219073533302227</v>
      </c>
      <c r="G35" s="14">
        <f>'raw data'!S395</f>
        <v>0.8420747405539185</v>
      </c>
      <c r="H35" s="14">
        <f>'raw data'!V396</f>
        <v>0.004838592702008284</v>
      </c>
      <c r="I35" s="14">
        <f>'raw data'!W396</f>
        <v>0.00840584577959703</v>
      </c>
      <c r="K35" s="14">
        <f t="shared" si="0"/>
        <v>0.0014301386142537105</v>
      </c>
      <c r="L35" s="14">
        <f t="shared" si="1"/>
        <v>0.0018400055259500808</v>
      </c>
      <c r="M35" s="21">
        <f t="shared" si="2"/>
        <v>0.0015404753053438625</v>
      </c>
      <c r="N35" s="21">
        <f t="shared" si="3"/>
        <v>0.002026777772244883</v>
      </c>
      <c r="O35" s="14"/>
      <c r="P35" s="14"/>
      <c r="Q35" s="14"/>
      <c r="R35">
        <f t="shared" si="4"/>
        <v>0.9176463047132695</v>
      </c>
      <c r="U35" s="1">
        <f t="shared" si="5"/>
        <v>9249</v>
      </c>
      <c r="V35">
        <f t="shared" si="6"/>
        <v>0.8420747405539185</v>
      </c>
      <c r="W35">
        <f t="shared" si="7"/>
        <v>0.00010811979673478214</v>
      </c>
      <c r="X35">
        <f t="shared" si="8"/>
        <v>-0.07464935984288196</v>
      </c>
      <c r="Y35">
        <f t="shared" si="9"/>
        <v>-3.9660947794461707</v>
      </c>
    </row>
    <row r="36" spans="1:25" ht="12.75">
      <c r="A36" t="s">
        <v>384</v>
      </c>
      <c r="B36">
        <v>10</v>
      </c>
      <c r="C36" s="14">
        <f>'raw data'!P399</f>
        <v>0.004686834256497656</v>
      </c>
      <c r="D36" s="1">
        <f>'raw data'!Q399</f>
        <v>2347</v>
      </c>
      <c r="E36" s="14">
        <f>'raw data'!V399</f>
        <v>0.0026190914447590816</v>
      </c>
      <c r="F36" s="14">
        <f>'raw data'!W399</f>
        <v>0.008373331407207769</v>
      </c>
      <c r="G36" s="14">
        <f>'raw data'!S402</f>
        <v>5.386584129642374</v>
      </c>
      <c r="H36" s="14">
        <f>'raw data'!V403</f>
        <v>0.003635840450349217</v>
      </c>
      <c r="I36" s="14">
        <f>'raw data'!W403</f>
        <v>0.006039791850418258</v>
      </c>
      <c r="K36" s="14">
        <f t="shared" si="0"/>
        <v>0.002067742811738575</v>
      </c>
      <c r="L36" s="14">
        <f t="shared" si="1"/>
        <v>0.0036864971507101123</v>
      </c>
      <c r="M36" s="21">
        <f t="shared" si="2"/>
        <v>0.0010509938061484393</v>
      </c>
      <c r="N36" s="21">
        <f t="shared" si="3"/>
        <v>0.0013529575939206012</v>
      </c>
      <c r="O36" s="14"/>
      <c r="P36" s="14"/>
      <c r="Q36" s="14"/>
      <c r="R36">
        <f t="shared" si="4"/>
        <v>2.320901576896869</v>
      </c>
      <c r="U36" s="1">
        <f t="shared" si="5"/>
        <v>2347</v>
      </c>
      <c r="V36">
        <f t="shared" si="6"/>
        <v>5.386584129642374</v>
      </c>
      <c r="W36">
        <f t="shared" si="7"/>
        <v>0.00042607584149978694</v>
      </c>
      <c r="X36">
        <f t="shared" si="8"/>
        <v>0.7313134472048903</v>
      </c>
      <c r="Y36">
        <f t="shared" si="9"/>
        <v>-3.3705130895985924</v>
      </c>
    </row>
    <row r="37" spans="1:25" ht="12.75">
      <c r="A37" t="s">
        <v>395</v>
      </c>
      <c r="B37">
        <v>10</v>
      </c>
      <c r="C37" s="14">
        <f>'raw data'!P406</f>
        <v>0.0009186954524575103</v>
      </c>
      <c r="D37" s="1">
        <f>'raw data'!Q406</f>
        <v>2177</v>
      </c>
      <c r="E37" s="14">
        <f>'raw data'!V406</f>
        <v>0.00025197617642904596</v>
      </c>
      <c r="F37" s="14">
        <f>'raw data'!W406</f>
        <v>0.0033436282752583326</v>
      </c>
      <c r="G37" s="14">
        <f>'raw data'!S409</f>
        <v>13.623626373626376</v>
      </c>
      <c r="H37" s="14">
        <f>'raw data'!V410</f>
        <v>0.0006320547246386771</v>
      </c>
      <c r="I37" s="14">
        <f>'raw data'!W410</f>
        <v>0.0013351558524970506</v>
      </c>
      <c r="K37" s="14">
        <f t="shared" si="0"/>
        <v>0.0006667192760284644</v>
      </c>
      <c r="L37" s="14">
        <f t="shared" si="1"/>
        <v>0.002424932822800822</v>
      </c>
      <c r="M37" s="21">
        <f t="shared" si="2"/>
        <v>0.0002866407278188332</v>
      </c>
      <c r="N37" s="21">
        <f t="shared" si="3"/>
        <v>0.00041646040003954024</v>
      </c>
      <c r="O37" s="14"/>
      <c r="P37" s="14"/>
      <c r="Q37" s="14"/>
      <c r="R37">
        <f t="shared" si="4"/>
        <v>3.6910196929339696</v>
      </c>
      <c r="U37" s="1">
        <f t="shared" si="5"/>
        <v>2177</v>
      </c>
      <c r="V37">
        <f t="shared" si="6"/>
        <v>13.623626373626376</v>
      </c>
      <c r="W37">
        <f t="shared" si="7"/>
        <v>0.00045934772622875517</v>
      </c>
      <c r="X37">
        <f t="shared" si="8"/>
        <v>1.134292724642054</v>
      </c>
      <c r="Y37">
        <f t="shared" si="9"/>
        <v>-3.3378584290410944</v>
      </c>
    </row>
    <row r="38" spans="1:25" ht="12.75">
      <c r="A38" t="s">
        <v>406</v>
      </c>
      <c r="B38">
        <v>10</v>
      </c>
      <c r="C38" s="14">
        <f>'raw data'!P413</f>
        <v>0.01489995742869306</v>
      </c>
      <c r="D38" s="1">
        <f>'raw data'!Q413</f>
        <v>2349</v>
      </c>
      <c r="E38" s="14">
        <f>'raw data'!V413</f>
        <v>0.010732968109649528</v>
      </c>
      <c r="F38" s="14">
        <f>'raw data'!W413</f>
        <v>0.020650975510929155</v>
      </c>
      <c r="G38" s="14">
        <f>'raw data'!S416</f>
        <v>4.211168632838814</v>
      </c>
      <c r="H38" s="14">
        <f>'raw data'!V417</f>
        <v>0.012690542990595825</v>
      </c>
      <c r="I38" s="14">
        <f>'raw data'!W417</f>
        <v>0.017487216287083954</v>
      </c>
      <c r="K38" s="14">
        <f t="shared" si="0"/>
        <v>0.004166989319043532</v>
      </c>
      <c r="L38" s="14">
        <f t="shared" si="1"/>
        <v>0.005751018082236095</v>
      </c>
      <c r="M38" s="21">
        <f t="shared" si="2"/>
        <v>0.0022094144380972354</v>
      </c>
      <c r="N38" s="21">
        <f t="shared" si="3"/>
        <v>0.0025872588583908934</v>
      </c>
      <c r="O38" s="14"/>
      <c r="P38" s="14"/>
      <c r="Q38" s="14"/>
      <c r="R38">
        <f t="shared" si="4"/>
        <v>2.052113211506328</v>
      </c>
      <c r="U38" s="1">
        <f t="shared" si="5"/>
        <v>2349</v>
      </c>
      <c r="V38">
        <f t="shared" si="6"/>
        <v>4.211168632838814</v>
      </c>
      <c r="W38">
        <f t="shared" si="7"/>
        <v>0.0004257130693912303</v>
      </c>
      <c r="X38">
        <f t="shared" si="8"/>
        <v>0.6244026327394293</v>
      </c>
      <c r="Y38">
        <f t="shared" si="9"/>
        <v>-3.370883016777606</v>
      </c>
    </row>
    <row r="39" spans="1:25" ht="12.75">
      <c r="A39" t="s">
        <v>417</v>
      </c>
      <c r="B39">
        <v>10</v>
      </c>
      <c r="C39" s="14">
        <f>'raw data'!P420</f>
        <v>0.004629629629629629</v>
      </c>
      <c r="D39" s="1">
        <f>'raw data'!Q420</f>
        <v>2376</v>
      </c>
      <c r="E39" s="14">
        <f>'raw data'!V420</f>
        <v>0.0025871009344194747</v>
      </c>
      <c r="F39" s="14">
        <f>'raw data'!W420</f>
        <v>0.008271371706865196</v>
      </c>
      <c r="G39" s="14">
        <f>'raw data'!S423</f>
        <v>1.9153098982423686</v>
      </c>
      <c r="H39" s="14">
        <f>'raw data'!V424</f>
        <v>0.0030309195690950597</v>
      </c>
      <c r="I39" s="14">
        <f>'raw data'!W424</f>
        <v>0.007065630168850076</v>
      </c>
      <c r="K39" s="14">
        <f t="shared" si="0"/>
        <v>0.0020425286952101547</v>
      </c>
      <c r="L39" s="14">
        <f t="shared" si="1"/>
        <v>0.003641742077235567</v>
      </c>
      <c r="M39" s="21">
        <f t="shared" si="2"/>
        <v>0.0015987100605345697</v>
      </c>
      <c r="N39" s="21">
        <f t="shared" si="3"/>
        <v>0.0024360005392204467</v>
      </c>
      <c r="O39" s="14"/>
      <c r="P39" s="14"/>
      <c r="Q39" s="14"/>
      <c r="R39">
        <f t="shared" si="4"/>
        <v>1.3839472165665743</v>
      </c>
      <c r="U39" s="1">
        <f t="shared" si="5"/>
        <v>2376</v>
      </c>
      <c r="V39">
        <f t="shared" si="6"/>
        <v>1.9153098982423686</v>
      </c>
      <c r="W39">
        <f t="shared" si="7"/>
        <v>0.00042087542087542086</v>
      </c>
      <c r="X39">
        <f t="shared" si="8"/>
        <v>0.2822390530868296</v>
      </c>
      <c r="Y39">
        <f t="shared" si="9"/>
        <v>-3.375846436309156</v>
      </c>
    </row>
    <row r="40" spans="1:25" ht="12.75">
      <c r="A40" t="s">
        <v>428</v>
      </c>
      <c r="B40">
        <v>20</v>
      </c>
      <c r="C40" s="14">
        <f>'raw data'!P431</f>
        <v>0.03102164621535916</v>
      </c>
      <c r="D40" s="1">
        <f>'raw data'!Q431</f>
        <v>7253</v>
      </c>
      <c r="E40" s="14">
        <f>'raw data'!V431</f>
        <v>0.02727319534780257</v>
      </c>
      <c r="F40" s="14">
        <f>'raw data'!W431</f>
        <v>0.03526660888435006</v>
      </c>
      <c r="G40" s="14">
        <f>'raw data'!S436</f>
        <v>4.87764675296276</v>
      </c>
      <c r="H40" s="14">
        <f>'raw data'!V437</f>
        <v>0.029263426980456527</v>
      </c>
      <c r="I40" s="14">
        <f>'raw data'!W437</f>
        <v>0.03288192532065868</v>
      </c>
      <c r="K40" s="14">
        <f t="shared" si="0"/>
        <v>0.0037484508675565895</v>
      </c>
      <c r="L40" s="14">
        <f t="shared" si="1"/>
        <v>0.004244962668990902</v>
      </c>
      <c r="M40" s="21">
        <f t="shared" si="2"/>
        <v>0.001758219234902634</v>
      </c>
      <c r="N40" s="21">
        <f t="shared" si="3"/>
        <v>0.0018602791052995185</v>
      </c>
      <c r="O40" s="14"/>
      <c r="P40" s="14"/>
      <c r="Q40" s="14"/>
      <c r="R40">
        <f t="shared" si="4"/>
        <v>2.2085395067697475</v>
      </c>
      <c r="U40" s="1">
        <f t="shared" si="5"/>
        <v>7253</v>
      </c>
      <c r="V40">
        <f t="shared" si="6"/>
        <v>4.87764675296276</v>
      </c>
      <c r="W40">
        <f t="shared" si="7"/>
        <v>0.00013787398317937404</v>
      </c>
      <c r="X40">
        <f t="shared" si="8"/>
        <v>0.6882103448104087</v>
      </c>
      <c r="Y40">
        <f t="shared" si="9"/>
        <v>-3.8605176774617465</v>
      </c>
    </row>
    <row r="41" spans="1:21" ht="12.75">
      <c r="A41" s="18" t="s">
        <v>429</v>
      </c>
      <c r="B41" s="18">
        <v>20</v>
      </c>
      <c r="C41" s="19">
        <f aca="true" t="shared" si="11" ref="C41:I41">C40</f>
        <v>0.03102164621535916</v>
      </c>
      <c r="D41" s="20">
        <f t="shared" si="11"/>
        <v>7253</v>
      </c>
      <c r="E41" s="19">
        <f t="shared" si="11"/>
        <v>0.02727319534780257</v>
      </c>
      <c r="F41" s="19">
        <f t="shared" si="11"/>
        <v>0.03526660888435006</v>
      </c>
      <c r="G41" s="19">
        <f t="shared" si="11"/>
        <v>4.87764675296276</v>
      </c>
      <c r="H41" s="19">
        <f t="shared" si="11"/>
        <v>0.029263426980456527</v>
      </c>
      <c r="I41" s="19">
        <f t="shared" si="11"/>
        <v>0.03288192532065868</v>
      </c>
      <c r="J41" s="19"/>
      <c r="K41" s="14">
        <f t="shared" si="0"/>
        <v>0.0037484508675565895</v>
      </c>
      <c r="L41" s="14">
        <f t="shared" si="1"/>
        <v>0.004244962668990902</v>
      </c>
      <c r="M41" s="21">
        <f t="shared" si="2"/>
        <v>0.001758219234902634</v>
      </c>
      <c r="N41" s="21">
        <f t="shared" si="3"/>
        <v>0.0018602791052995185</v>
      </c>
      <c r="O41" s="14"/>
      <c r="P41" s="14"/>
      <c r="Q41" s="14"/>
      <c r="R41">
        <f t="shared" si="4"/>
        <v>2.2085395067697475</v>
      </c>
      <c r="U41" s="1"/>
    </row>
    <row r="42" spans="1:25" ht="12.75">
      <c r="A42" t="s">
        <v>450</v>
      </c>
      <c r="B42">
        <v>20</v>
      </c>
      <c r="C42" s="14">
        <f>'raw data'!P453</f>
        <v>0.005751258087706686</v>
      </c>
      <c r="D42" s="1">
        <f>'raw data'!Q453</f>
        <v>5564</v>
      </c>
      <c r="E42" s="14">
        <f>'raw data'!V453</f>
        <v>0.004076953658484025</v>
      </c>
      <c r="F42" s="14">
        <f>'raw data'!W453</f>
        <v>0.00810756055472785</v>
      </c>
      <c r="G42" s="14">
        <f>'raw data'!S458</f>
        <v>1.3054370136953</v>
      </c>
      <c r="H42" s="14">
        <f>'raw data'!V459</f>
        <v>0.004253898058456805</v>
      </c>
      <c r="I42" s="14">
        <f>'raw data'!W459</f>
        <v>0.0077715709590550726</v>
      </c>
      <c r="K42" s="14">
        <f t="shared" si="0"/>
        <v>0.0016743044292226615</v>
      </c>
      <c r="L42" s="14">
        <f t="shared" si="1"/>
        <v>0.002356302467021164</v>
      </c>
      <c r="M42" s="21">
        <f t="shared" si="2"/>
        <v>0.0014973600292498808</v>
      </c>
      <c r="N42" s="21">
        <f t="shared" si="3"/>
        <v>0.0020203128713483865</v>
      </c>
      <c r="O42" s="14"/>
      <c r="P42" s="14"/>
      <c r="Q42" s="14"/>
      <c r="R42">
        <f t="shared" si="4"/>
        <v>1.1425572255669736</v>
      </c>
      <c r="U42" s="1">
        <f t="shared" si="5"/>
        <v>5564</v>
      </c>
      <c r="V42">
        <f t="shared" si="6"/>
        <v>1.3054370136953</v>
      </c>
      <c r="W42">
        <f t="shared" si="7"/>
        <v>0.00017972681524083394</v>
      </c>
      <c r="X42">
        <f t="shared" si="8"/>
        <v>0.11575592229877549</v>
      </c>
      <c r="Y42">
        <f t="shared" si="9"/>
        <v>-3.7453871213200087</v>
      </c>
    </row>
    <row r="43" spans="1:25" ht="12.75">
      <c r="A43" t="s">
        <v>451</v>
      </c>
      <c r="B43">
        <v>10</v>
      </c>
      <c r="C43" s="14">
        <f>'raw data'!P462</f>
        <v>0.008064516129032258</v>
      </c>
      <c r="D43" s="1">
        <f>'raw data'!Q462</f>
        <v>2604</v>
      </c>
      <c r="E43" s="14">
        <f>'raw data'!V462</f>
        <v>0.005280790439339519</v>
      </c>
      <c r="F43" s="14">
        <f>'raw data'!W462</f>
        <v>0.012297518748553928</v>
      </c>
      <c r="G43" s="14">
        <f>'raw data'!S465</f>
        <v>2.645167308414837</v>
      </c>
      <c r="H43" s="14">
        <f>'raw data'!V466</f>
        <v>0.0062074629373749645</v>
      </c>
      <c r="I43" s="14">
        <f>'raw data'!W466</f>
        <v>0.01047128009376185</v>
      </c>
      <c r="K43" s="14">
        <f t="shared" si="0"/>
        <v>0.0027837256896927386</v>
      </c>
      <c r="L43" s="14">
        <f t="shared" si="1"/>
        <v>0.00423300261952167</v>
      </c>
      <c r="M43" s="21">
        <f t="shared" si="2"/>
        <v>0.0018570531916572933</v>
      </c>
      <c r="N43" s="21">
        <f t="shared" si="3"/>
        <v>0.0024067639647295924</v>
      </c>
      <c r="O43" s="14"/>
      <c r="P43" s="14"/>
      <c r="Q43" s="14"/>
      <c r="R43">
        <f t="shared" si="4"/>
        <v>1.626397032835106</v>
      </c>
      <c r="U43" s="1">
        <f t="shared" si="5"/>
        <v>2604</v>
      </c>
      <c r="V43">
        <f t="shared" si="6"/>
        <v>2.645167308414837</v>
      </c>
      <c r="W43">
        <f t="shared" si="7"/>
        <v>0.00038402457757296467</v>
      </c>
      <c r="X43">
        <f t="shared" si="8"/>
        <v>0.4224531466257836</v>
      </c>
      <c r="Y43">
        <f t="shared" si="9"/>
        <v>-3.4156409798961542</v>
      </c>
    </row>
    <row r="44" spans="1:25" ht="12.75">
      <c r="A44" t="s">
        <v>462</v>
      </c>
      <c r="B44">
        <v>10</v>
      </c>
      <c r="C44" s="14">
        <f>'raw data'!P469</f>
        <v>0.0037162162162162164</v>
      </c>
      <c r="D44" s="1">
        <f>'raw data'!Q469</f>
        <v>2960</v>
      </c>
      <c r="E44" s="14">
        <f>'raw data'!V469</f>
        <v>0.0020763720139187584</v>
      </c>
      <c r="F44" s="14">
        <f>'raw data'!W469</f>
        <v>0.006642530024810264</v>
      </c>
      <c r="G44" s="14">
        <f>'raw data'!S472</f>
        <v>2.3332550776381815</v>
      </c>
      <c r="H44" s="14">
        <f>'raw data'!V473</f>
        <v>0.0025302519777634963</v>
      </c>
      <c r="I44" s="14">
        <f>'raw data'!W473</f>
        <v>0.005455018345994855</v>
      </c>
      <c r="K44" s="14">
        <f t="shared" si="0"/>
        <v>0.001639844202297458</v>
      </c>
      <c r="L44" s="14">
        <f t="shared" si="1"/>
        <v>0.0029263138085940475</v>
      </c>
      <c r="M44" s="21">
        <f t="shared" si="2"/>
        <v>0.00118596423845272</v>
      </c>
      <c r="N44" s="21">
        <f t="shared" si="3"/>
        <v>0.0017388021297786386</v>
      </c>
      <c r="O44" s="14"/>
      <c r="P44" s="14"/>
      <c r="Q44" s="14"/>
      <c r="R44">
        <f t="shared" si="4"/>
        <v>1.5274996162481291</v>
      </c>
      <c r="U44" s="1">
        <f t="shared" si="5"/>
        <v>2960</v>
      </c>
      <c r="V44">
        <f t="shared" si="6"/>
        <v>2.3332550776381815</v>
      </c>
      <c r="W44">
        <f t="shared" si="7"/>
        <v>0.00033783783783783786</v>
      </c>
      <c r="X44">
        <f t="shared" si="8"/>
        <v>0.367962219614662</v>
      </c>
      <c r="Y44">
        <f t="shared" si="9"/>
        <v>-3.4712917110589387</v>
      </c>
    </row>
    <row r="45" spans="1:25" ht="12.75">
      <c r="A45" t="s">
        <v>473</v>
      </c>
      <c r="B45">
        <v>40</v>
      </c>
      <c r="C45" s="14">
        <f>'raw data'!P476</f>
        <v>0.006655418072740908</v>
      </c>
      <c r="D45" s="1">
        <f>'raw data'!Q476</f>
        <v>10668</v>
      </c>
      <c r="E45" s="14">
        <f>'raw data'!V476</f>
        <v>0.005280172803088086</v>
      </c>
      <c r="F45" s="14">
        <f>'raw data'!W476</f>
        <v>0.008385832635411655</v>
      </c>
      <c r="G45" s="14">
        <f>'raw data'!S481</f>
        <v>2.443765376796049</v>
      </c>
      <c r="H45" s="14">
        <f>'raw data'!V482</f>
        <v>0.005737567605535113</v>
      </c>
      <c r="I45" s="14">
        <f>'raw data'!W482</f>
        <v>0.007718959044849537</v>
      </c>
      <c r="K45" s="14">
        <f t="shared" si="0"/>
        <v>0.0013752452696528215</v>
      </c>
      <c r="L45" s="14">
        <f t="shared" si="1"/>
        <v>0.0017304145626707472</v>
      </c>
      <c r="M45" s="21">
        <f t="shared" si="2"/>
        <v>0.0009178504672057945</v>
      </c>
      <c r="N45" s="21">
        <f t="shared" si="3"/>
        <v>0.0010635409721086297</v>
      </c>
      <c r="O45" s="14"/>
      <c r="P45" s="14"/>
      <c r="Q45" s="14"/>
      <c r="R45">
        <f t="shared" si="4"/>
        <v>1.5632547382931705</v>
      </c>
      <c r="U45" s="1">
        <f t="shared" si="5"/>
        <v>10668</v>
      </c>
      <c r="V45">
        <f t="shared" si="6"/>
        <v>2.443765376796049</v>
      </c>
      <c r="W45">
        <f t="shared" si="7"/>
        <v>9.373828271466067E-05</v>
      </c>
      <c r="X45">
        <f t="shared" si="8"/>
        <v>0.38805950744036694</v>
      </c>
      <c r="Y45">
        <f t="shared" si="9"/>
        <v>-4.028083007017838</v>
      </c>
    </row>
    <row r="46" spans="1:25" ht="12.75">
      <c r="A46" t="s">
        <v>384</v>
      </c>
      <c r="B46">
        <v>10</v>
      </c>
      <c r="C46" s="14">
        <f>'raw data'!P485</f>
        <v>0.007312614259597806</v>
      </c>
      <c r="D46" s="1">
        <f>'raw data'!Q485</f>
        <v>2735</v>
      </c>
      <c r="E46" s="14">
        <f>'raw data'!V485</f>
        <v>0.004738827681101081</v>
      </c>
      <c r="F46" s="14">
        <f>'raw data'!W485</f>
        <v>0.011268467414576691</v>
      </c>
      <c r="G46" s="14">
        <f>'raw data'!S488</f>
        <v>10.70749410658733</v>
      </c>
      <c r="H46" s="14">
        <f>'raw data'!V489</f>
        <v>0.006397929205372308</v>
      </c>
      <c r="I46" s="14">
        <f>'raw data'!W489</f>
        <v>0.008356968125947458</v>
      </c>
      <c r="K46" s="14">
        <f t="shared" si="0"/>
        <v>0.002573786578496725</v>
      </c>
      <c r="L46" s="14">
        <f t="shared" si="1"/>
        <v>0.003955853154978885</v>
      </c>
      <c r="M46" s="21">
        <f t="shared" si="2"/>
        <v>0.0009146850542254984</v>
      </c>
      <c r="N46" s="21">
        <f t="shared" si="3"/>
        <v>0.0010443538663496522</v>
      </c>
      <c r="O46" s="14"/>
      <c r="P46" s="14"/>
      <c r="Q46" s="14"/>
      <c r="R46">
        <f t="shared" si="4"/>
        <v>3.2722307538722464</v>
      </c>
      <c r="U46" s="1">
        <f t="shared" si="5"/>
        <v>2735</v>
      </c>
      <c r="V46">
        <f t="shared" si="6"/>
        <v>10.70749410658733</v>
      </c>
      <c r="W46">
        <f t="shared" si="7"/>
        <v>0.00036563071297989033</v>
      </c>
      <c r="X46">
        <f t="shared" si="8"/>
        <v>1.0296878440326689</v>
      </c>
      <c r="Y46">
        <f t="shared" si="9"/>
        <v>-3.4369573306694496</v>
      </c>
    </row>
    <row r="47" spans="1:25" ht="12.75">
      <c r="A47" t="s">
        <v>395</v>
      </c>
      <c r="B47">
        <v>10</v>
      </c>
      <c r="C47" s="14">
        <f>'raw data'!P492</f>
        <v>0.003536345776031434</v>
      </c>
      <c r="D47" s="1">
        <f>'raw data'!Q492</f>
        <v>2545</v>
      </c>
      <c r="E47" s="14">
        <f>'raw data'!V492</f>
        <v>0.0018616186540477645</v>
      </c>
      <c r="F47" s="14">
        <f>'raw data'!W492</f>
        <v>0.006707546469917327</v>
      </c>
      <c r="G47" s="14">
        <f>'raw data'!S495</f>
        <v>14.913412873462123</v>
      </c>
      <c r="H47" s="14">
        <f>'raw data'!V496</f>
        <v>0.0029863803589887826</v>
      </c>
      <c r="I47" s="14">
        <f>'raw data'!W496</f>
        <v>0.004187166299174457</v>
      </c>
      <c r="K47" s="14">
        <f t="shared" si="0"/>
        <v>0.0016747271219836697</v>
      </c>
      <c r="L47" s="14">
        <f t="shared" si="1"/>
        <v>0.003171200693885893</v>
      </c>
      <c r="M47" s="21">
        <f t="shared" si="2"/>
        <v>0.0005499654170426516</v>
      </c>
      <c r="N47" s="21">
        <f t="shared" si="3"/>
        <v>0.0006508205231430227</v>
      </c>
      <c r="O47" s="14"/>
      <c r="P47" s="14"/>
      <c r="Q47" s="14"/>
      <c r="R47">
        <f t="shared" si="4"/>
        <v>3.861788817822917</v>
      </c>
      <c r="U47" s="1">
        <f t="shared" si="5"/>
        <v>2545</v>
      </c>
      <c r="V47">
        <f t="shared" si="6"/>
        <v>14.913412873462123</v>
      </c>
      <c r="W47">
        <f t="shared" si="7"/>
        <v>0.0003929273084479371</v>
      </c>
      <c r="X47">
        <f t="shared" si="8"/>
        <v>1.1735770413404727</v>
      </c>
      <c r="Y47">
        <f t="shared" si="9"/>
        <v>-3.4056877866727775</v>
      </c>
    </row>
    <row r="48" spans="1:25" ht="12.75">
      <c r="A48" t="s">
        <v>406</v>
      </c>
      <c r="B48">
        <v>10</v>
      </c>
      <c r="C48" s="14">
        <f>'raw data'!P499</f>
        <v>0.009551800146950772</v>
      </c>
      <c r="D48" s="1">
        <f>'raw data'!Q499</f>
        <v>2722</v>
      </c>
      <c r="E48" s="14">
        <f>'raw data'!V499</f>
        <v>0.006526766152899631</v>
      </c>
      <c r="F48" s="14">
        <f>'raw data'!W499</f>
        <v>0.013959180797856314</v>
      </c>
      <c r="G48" s="14">
        <f>'raw data'!S502</f>
        <v>7.576380061327212</v>
      </c>
      <c r="H48" s="14">
        <f>'raw data'!V503</f>
        <v>0.00831079146778061</v>
      </c>
      <c r="I48" s="14">
        <f>'raw data'!W503</f>
        <v>0.010976071347752098</v>
      </c>
      <c r="K48" s="14">
        <f t="shared" si="0"/>
        <v>0.0030250339940511408</v>
      </c>
      <c r="L48" s="14">
        <f t="shared" si="1"/>
        <v>0.004407380650905542</v>
      </c>
      <c r="M48" s="21">
        <f t="shared" si="2"/>
        <v>0.0012410086791701611</v>
      </c>
      <c r="N48" s="21">
        <f t="shared" si="3"/>
        <v>0.0014242712008013265</v>
      </c>
      <c r="O48" s="14"/>
      <c r="P48" s="14"/>
      <c r="Q48" s="14"/>
      <c r="R48">
        <f t="shared" si="4"/>
        <v>2.752522490612422</v>
      </c>
      <c r="U48" s="1">
        <f t="shared" si="5"/>
        <v>2722</v>
      </c>
      <c r="V48">
        <f t="shared" si="6"/>
        <v>7.576380061327212</v>
      </c>
      <c r="W48">
        <f t="shared" si="7"/>
        <v>0.0003673769287288758</v>
      </c>
      <c r="X48">
        <f t="shared" si="8"/>
        <v>0.8794617524784704</v>
      </c>
      <c r="Y48">
        <f t="shared" si="9"/>
        <v>-3.434888120867316</v>
      </c>
    </row>
    <row r="49" spans="1:25" ht="12.75">
      <c r="A49" t="s">
        <v>417</v>
      </c>
      <c r="B49">
        <v>10</v>
      </c>
      <c r="C49" s="14">
        <f>'raw data'!P510</f>
        <v>0.006001500375093774</v>
      </c>
      <c r="D49" s="1">
        <f>'raw data'!Q510</f>
        <v>2666</v>
      </c>
      <c r="E49" s="14">
        <f>'raw data'!V510</f>
        <v>0.0036975635950926367</v>
      </c>
      <c r="F49" s="14">
        <f>'raw data'!W510</f>
        <v>0.009726995115262812</v>
      </c>
      <c r="G49" s="14">
        <f>'raw data'!S513</f>
        <v>11.301884577499283</v>
      </c>
      <c r="H49" s="14">
        <f>'raw data'!V514</f>
        <v>0.005188871609755673</v>
      </c>
      <c r="I49" s="14">
        <f>'raw data'!W514</f>
        <v>0.006940506970159406</v>
      </c>
      <c r="K49" s="14">
        <f t="shared" si="0"/>
        <v>0.002303936780001137</v>
      </c>
      <c r="L49" s="14">
        <f t="shared" si="1"/>
        <v>0.0037254947401690382</v>
      </c>
      <c r="M49" s="21">
        <f t="shared" si="2"/>
        <v>0.0008126287653381003</v>
      </c>
      <c r="N49" s="21">
        <f t="shared" si="3"/>
        <v>0.0009390065950656322</v>
      </c>
      <c r="O49" s="14"/>
      <c r="P49" s="14"/>
      <c r="Q49" s="14"/>
      <c r="R49">
        <f t="shared" si="4"/>
        <v>3.3618275651049214</v>
      </c>
      <c r="U49" s="1">
        <f t="shared" si="5"/>
        <v>2666</v>
      </c>
      <c r="V49">
        <f t="shared" si="6"/>
        <v>11.301884577499283</v>
      </c>
      <c r="W49">
        <f t="shared" si="7"/>
        <v>0.00037509377344336085</v>
      </c>
      <c r="X49">
        <f t="shared" si="8"/>
        <v>1.0531508676751058</v>
      </c>
      <c r="Y49">
        <f t="shared" si="9"/>
        <v>-3.4258601450778405</v>
      </c>
    </row>
    <row r="50" spans="1:25" ht="12.75">
      <c r="A50" t="s">
        <v>514</v>
      </c>
      <c r="B50">
        <v>10</v>
      </c>
      <c r="C50" s="14">
        <f>'raw data'!P521</f>
        <v>0.0058297706956859695</v>
      </c>
      <c r="D50" s="1">
        <f>'raw data'!Q521</f>
        <v>2573</v>
      </c>
      <c r="E50" s="14">
        <f>'raw data'!V521</f>
        <v>0.003536142696465083</v>
      </c>
      <c r="F50" s="14">
        <f>'raw data'!W521</f>
        <v>0.00959677368489894</v>
      </c>
      <c r="G50" s="14">
        <f>'raw data'!S526</f>
        <v>20.190389270482264</v>
      </c>
      <c r="H50" s="14">
        <f>'raw data'!V527</f>
        <v>0.005209579316563442</v>
      </c>
      <c r="I50" s="14">
        <f>'raw data'!W527</f>
        <v>0.006523310626538339</v>
      </c>
      <c r="K50" s="14">
        <f t="shared" si="0"/>
        <v>0.0022936279992208865</v>
      </c>
      <c r="L50" s="14">
        <f t="shared" si="1"/>
        <v>0.0037670029892129713</v>
      </c>
      <c r="M50" s="21">
        <f t="shared" si="2"/>
        <v>0.0006201913791225276</v>
      </c>
      <c r="N50" s="21">
        <f t="shared" si="3"/>
        <v>0.0006935399308523691</v>
      </c>
      <c r="O50" s="14"/>
      <c r="P50" s="14"/>
      <c r="Q50" s="14"/>
      <c r="R50">
        <f t="shared" si="4"/>
        <v>4.493371704019406</v>
      </c>
      <c r="U50" s="1">
        <f t="shared" si="5"/>
        <v>2573</v>
      </c>
      <c r="V50">
        <f t="shared" si="6"/>
        <v>20.190389270482264</v>
      </c>
      <c r="W50">
        <f t="shared" si="7"/>
        <v>0.000388651379712398</v>
      </c>
      <c r="X50">
        <f t="shared" si="8"/>
        <v>1.305144692217175</v>
      </c>
      <c r="Y50">
        <f t="shared" si="9"/>
        <v>-3.4104397862103464</v>
      </c>
    </row>
    <row r="51" spans="1:21" ht="12.75">
      <c r="A51" s="18" t="s">
        <v>515</v>
      </c>
      <c r="B51" s="18">
        <v>10</v>
      </c>
      <c r="C51" s="19">
        <f aca="true" t="shared" si="12" ref="C51:I51">C50</f>
        <v>0.0058297706956859695</v>
      </c>
      <c r="D51" s="20">
        <f t="shared" si="12"/>
        <v>2573</v>
      </c>
      <c r="E51" s="19">
        <f t="shared" si="12"/>
        <v>0.003536142696465083</v>
      </c>
      <c r="F51" s="19">
        <f t="shared" si="12"/>
        <v>0.00959677368489894</v>
      </c>
      <c r="G51" s="19">
        <f t="shared" si="12"/>
        <v>20.190389270482264</v>
      </c>
      <c r="H51" s="19">
        <f t="shared" si="12"/>
        <v>0.005209579316563442</v>
      </c>
      <c r="I51" s="19">
        <f t="shared" si="12"/>
        <v>0.006523310626538339</v>
      </c>
      <c r="J51" s="19"/>
      <c r="K51" s="14">
        <f t="shared" si="0"/>
        <v>0.0022936279992208865</v>
      </c>
      <c r="L51" s="14">
        <f t="shared" si="1"/>
        <v>0.0037670029892129713</v>
      </c>
      <c r="M51" s="21">
        <f t="shared" si="2"/>
        <v>0.0006201913791225276</v>
      </c>
      <c r="N51" s="21">
        <f t="shared" si="3"/>
        <v>0.0006935399308523691</v>
      </c>
      <c r="O51" s="14"/>
      <c r="P51" s="14"/>
      <c r="Q51" s="14"/>
      <c r="R51">
        <f t="shared" si="4"/>
        <v>4.493371704019406</v>
      </c>
      <c r="U51" s="1"/>
    </row>
    <row r="52" spans="1:25" ht="12.75">
      <c r="A52" t="s">
        <v>526</v>
      </c>
      <c r="B52">
        <v>20</v>
      </c>
      <c r="C52" s="14">
        <f>'raw data'!P533</f>
        <v>0.004409333088370384</v>
      </c>
      <c r="D52" s="1">
        <f>'raw data'!Q533</f>
        <v>5443</v>
      </c>
      <c r="E52" s="14">
        <f>'raw data'!V533</f>
        <v>0.0029649244550747533</v>
      </c>
      <c r="F52" s="14">
        <f>'raw data'!W533</f>
        <v>0.006552782961634647</v>
      </c>
      <c r="G52" s="14">
        <f>'raw data'!S538</f>
        <v>4.728971548809153</v>
      </c>
      <c r="H52" s="14">
        <f>'raw data'!V539</f>
        <v>0.003669583308715036</v>
      </c>
      <c r="I52" s="14">
        <f>'raw data'!W539</f>
        <v>0.005297415828553346</v>
      </c>
      <c r="K52" s="14">
        <f t="shared" si="0"/>
        <v>0.0014444086332956302</v>
      </c>
      <c r="L52" s="14">
        <f t="shared" si="1"/>
        <v>0.0021434498732642634</v>
      </c>
      <c r="M52" s="21">
        <f t="shared" si="2"/>
        <v>0.0007397497796553477</v>
      </c>
      <c r="N52" s="21">
        <f t="shared" si="3"/>
        <v>0.0008880827401829628</v>
      </c>
      <c r="O52" s="14"/>
      <c r="P52" s="14"/>
      <c r="Q52" s="14"/>
      <c r="R52">
        <f t="shared" si="4"/>
        <v>2.174619863058634</v>
      </c>
      <c r="U52" s="1">
        <f t="shared" si="5"/>
        <v>5443</v>
      </c>
      <c r="V52">
        <f t="shared" si="6"/>
        <v>4.728971548809153</v>
      </c>
      <c r="W52">
        <f t="shared" si="7"/>
        <v>0.00018372221201543268</v>
      </c>
      <c r="X52">
        <f t="shared" si="8"/>
        <v>0.6747667011517431</v>
      </c>
      <c r="Y52">
        <f t="shared" si="9"/>
        <v>-3.735838334317074</v>
      </c>
    </row>
    <row r="53" spans="1:21" ht="12.75">
      <c r="A53" s="18" t="s">
        <v>527</v>
      </c>
      <c r="B53" s="18">
        <v>20</v>
      </c>
      <c r="C53" s="19">
        <f>C52</f>
        <v>0.004409333088370384</v>
      </c>
      <c r="D53" s="20">
        <f aca="true" t="shared" si="13" ref="D53:I53">D52</f>
        <v>5443</v>
      </c>
      <c r="E53" s="19">
        <f t="shared" si="13"/>
        <v>0.0029649244550747533</v>
      </c>
      <c r="F53" s="19">
        <f t="shared" si="13"/>
        <v>0.006552782961634647</v>
      </c>
      <c r="G53" s="19">
        <f t="shared" si="13"/>
        <v>4.728971548809153</v>
      </c>
      <c r="H53" s="19">
        <f t="shared" si="13"/>
        <v>0.003669583308715036</v>
      </c>
      <c r="I53" s="19">
        <f t="shared" si="13"/>
        <v>0.005297415828553346</v>
      </c>
      <c r="J53" s="19"/>
      <c r="K53" s="14">
        <f t="shared" si="0"/>
        <v>0.0014444086332956302</v>
      </c>
      <c r="L53" s="14">
        <f t="shared" si="1"/>
        <v>0.0021434498732642634</v>
      </c>
      <c r="M53" s="21">
        <f t="shared" si="2"/>
        <v>0.0007397497796553477</v>
      </c>
      <c r="N53" s="21">
        <f t="shared" si="3"/>
        <v>0.0008880827401829628</v>
      </c>
      <c r="O53" s="14"/>
      <c r="P53" s="14"/>
      <c r="Q53" s="14"/>
      <c r="R53">
        <f t="shared" si="4"/>
        <v>2.174619863058634</v>
      </c>
      <c r="U53" s="1"/>
    </row>
    <row r="54" spans="5:12" ht="12.75">
      <c r="E54" s="14"/>
      <c r="F54" s="14"/>
      <c r="G54" s="1"/>
      <c r="H54" s="14"/>
      <c r="I54" s="19" t="s">
        <v>631</v>
      </c>
      <c r="J54" s="14"/>
      <c r="K54" s="14"/>
      <c r="L54" s="14"/>
    </row>
    <row r="55" spans="5:12" ht="12.75">
      <c r="E55" s="14"/>
      <c r="F55" s="14"/>
      <c r="G55" s="1"/>
      <c r="H55" s="14"/>
      <c r="J55" s="14"/>
      <c r="K55" s="14"/>
      <c r="L55" s="14"/>
    </row>
    <row r="56" spans="5:12" ht="12.75">
      <c r="E56" s="14"/>
      <c r="F56" s="14"/>
      <c r="G56" s="1"/>
      <c r="H56" s="14"/>
      <c r="I56" s="14"/>
      <c r="J56" s="14"/>
      <c r="K56" s="14"/>
      <c r="L56" s="14"/>
    </row>
    <row r="57" spans="5:12" ht="12.75">
      <c r="E57" s="14"/>
      <c r="F57" s="14"/>
      <c r="G57" s="1"/>
      <c r="H57" s="14"/>
      <c r="I57" s="14"/>
      <c r="J57" s="14"/>
      <c r="K57" s="14"/>
      <c r="L57" s="14"/>
    </row>
    <row r="58" spans="5:12" ht="12.75">
      <c r="E58" s="14"/>
      <c r="F58" s="14"/>
      <c r="G58" s="1"/>
      <c r="H58" s="14"/>
      <c r="I58" s="14"/>
      <c r="J58" s="14"/>
      <c r="K58" s="14"/>
      <c r="L58" s="14"/>
    </row>
    <row r="59" spans="5:12" ht="12.75">
      <c r="E59" s="14"/>
      <c r="F59" s="14"/>
      <c r="G59" s="1"/>
      <c r="H59" s="14"/>
      <c r="I59" s="14"/>
      <c r="J59" s="14"/>
      <c r="K59" s="14"/>
      <c r="L59" s="14"/>
    </row>
    <row r="60" spans="5:12" ht="12.75">
      <c r="E60" s="14"/>
      <c r="F60" s="14"/>
      <c r="G60" s="1"/>
      <c r="H60" s="14"/>
      <c r="I60" s="14"/>
      <c r="J60" s="14"/>
      <c r="K60" s="14"/>
      <c r="L60" s="14"/>
    </row>
    <row r="61" spans="5:12" ht="12.75">
      <c r="E61" s="14"/>
      <c r="F61" s="14"/>
      <c r="G61" s="1"/>
      <c r="H61" s="14"/>
      <c r="I61" s="14"/>
      <c r="J61" s="14"/>
      <c r="K61" s="14"/>
      <c r="L61" s="14"/>
    </row>
    <row r="62" spans="5:12" ht="12.75">
      <c r="E62" s="14"/>
      <c r="F62" s="14"/>
      <c r="G62" s="1"/>
      <c r="H62" s="14"/>
      <c r="I62" s="14"/>
      <c r="J62" s="14"/>
      <c r="K62" s="14"/>
      <c r="L62" s="14"/>
    </row>
    <row r="63" spans="5:12" ht="12.75">
      <c r="E63" s="14"/>
      <c r="F63" s="14"/>
      <c r="G63" s="1"/>
      <c r="H63" s="14"/>
      <c r="I63" s="14"/>
      <c r="J63" s="14"/>
      <c r="K63" s="14"/>
      <c r="L63" s="14"/>
    </row>
    <row r="64" spans="5:12" ht="12.75">
      <c r="E64" s="14"/>
      <c r="F64" s="14"/>
      <c r="G64" s="1"/>
      <c r="H64" s="14"/>
      <c r="I64" s="14"/>
      <c r="J64" s="14"/>
      <c r="K64" s="14"/>
      <c r="L64" s="14"/>
    </row>
    <row r="65" spans="5:12" ht="12.75">
      <c r="E65" s="14"/>
      <c r="F65" s="14"/>
      <c r="G65" s="1"/>
      <c r="H65" s="14"/>
      <c r="I65" s="14"/>
      <c r="J65" s="14"/>
      <c r="K65" s="14"/>
      <c r="L65" s="14"/>
    </row>
    <row r="66" spans="5:12" ht="12.75">
      <c r="E66" s="14"/>
      <c r="F66" s="14"/>
      <c r="G66" s="1"/>
      <c r="H66" s="14"/>
      <c r="I66" s="14"/>
      <c r="J66" s="14"/>
      <c r="K66" s="14"/>
      <c r="L66" s="14"/>
    </row>
    <row r="67" spans="5:12" ht="12.75">
      <c r="E67" s="14"/>
      <c r="F67" s="14"/>
      <c r="G67" s="1"/>
      <c r="H67" s="14"/>
      <c r="I67" s="14"/>
      <c r="J67" s="14"/>
      <c r="K67" s="14"/>
      <c r="L67" s="14"/>
    </row>
    <row r="68" spans="5:12" ht="12.75">
      <c r="E68" s="14"/>
      <c r="F68" s="14"/>
      <c r="G68" s="1"/>
      <c r="H68" s="14"/>
      <c r="I68" s="14"/>
      <c r="J68" s="14"/>
      <c r="K68" s="14"/>
      <c r="L68" s="14"/>
    </row>
    <row r="69" spans="5:12" ht="12.75">
      <c r="E69" s="14"/>
      <c r="F69" s="14"/>
      <c r="G69" s="1"/>
      <c r="H69" s="14"/>
      <c r="I69" s="14"/>
      <c r="J69" s="14"/>
      <c r="K69" s="14"/>
      <c r="L69" s="14"/>
    </row>
    <row r="71" spans="5:12" ht="12.75">
      <c r="E71" s="14"/>
      <c r="F71" s="14"/>
      <c r="G71" s="1"/>
      <c r="H71" s="14"/>
      <c r="I71" s="14"/>
      <c r="J71" s="14"/>
      <c r="K71" s="14"/>
      <c r="L71" s="14"/>
    </row>
    <row r="72" spans="5:12" ht="12.75">
      <c r="E72" s="14"/>
      <c r="F72" s="14"/>
      <c r="G72" s="1"/>
      <c r="H72" s="14"/>
      <c r="I72" s="14"/>
      <c r="J72" s="14"/>
      <c r="K72" s="14"/>
      <c r="L72" s="14"/>
    </row>
    <row r="73" spans="5:12" ht="12.75">
      <c r="E73" s="14"/>
      <c r="F73" s="14"/>
      <c r="G73" s="1"/>
      <c r="H73" s="14"/>
      <c r="I73" s="14"/>
      <c r="J73" s="14"/>
      <c r="K73" s="14"/>
      <c r="L73" s="14"/>
    </row>
    <row r="74" spans="5:12" ht="12.75">
      <c r="E74" s="14"/>
      <c r="F74" s="14"/>
      <c r="G74" s="1"/>
      <c r="H74" s="14"/>
      <c r="I74" s="14"/>
      <c r="J74" s="14"/>
      <c r="K74" s="14"/>
      <c r="L74" s="14"/>
    </row>
    <row r="75" spans="5:12" ht="12.75">
      <c r="E75" s="14"/>
      <c r="F75" s="14"/>
      <c r="G75" s="1"/>
      <c r="H75" s="14"/>
      <c r="I75" s="14"/>
      <c r="J75" s="14"/>
      <c r="K75" s="14"/>
      <c r="L75" s="14"/>
    </row>
    <row r="76" spans="5:12" ht="12.75">
      <c r="E76" s="14"/>
      <c r="F76" s="14"/>
      <c r="G76" s="1"/>
      <c r="H76" s="14"/>
      <c r="I76" s="14"/>
      <c r="J76" s="14"/>
      <c r="K76" s="14"/>
      <c r="L76" s="14"/>
    </row>
    <row r="77" spans="5:12" ht="12.75">
      <c r="E77" s="14"/>
      <c r="F77" s="14"/>
      <c r="G77" s="1"/>
      <c r="H77" s="14"/>
      <c r="I77" s="14"/>
      <c r="J77" s="14"/>
      <c r="K77" s="14"/>
      <c r="L77" s="14"/>
    </row>
    <row r="78" spans="5:12" ht="12.75">
      <c r="E78" s="14"/>
      <c r="F78" s="14"/>
      <c r="G78" s="1"/>
      <c r="H78" s="14"/>
      <c r="I78" s="14"/>
      <c r="J78" s="14"/>
      <c r="K78" s="14"/>
      <c r="L78" s="14"/>
    </row>
    <row r="79" spans="5:12" ht="12.75">
      <c r="E79" s="14"/>
      <c r="F79" s="14"/>
      <c r="G79" s="1"/>
      <c r="H79" s="14"/>
      <c r="I79" s="14"/>
      <c r="J79" s="14"/>
      <c r="K79" s="14"/>
      <c r="L79" s="14"/>
    </row>
    <row r="80" spans="5:12" ht="12.75">
      <c r="E80" s="14"/>
      <c r="F80" s="14"/>
      <c r="G80" s="1"/>
      <c r="H80" s="14"/>
      <c r="I80" s="14"/>
      <c r="J80" s="14"/>
      <c r="K80" s="14"/>
      <c r="L80" s="14"/>
    </row>
    <row r="84" spans="5:12" ht="12.75">
      <c r="E84" s="14"/>
      <c r="F84" s="14"/>
      <c r="G84" s="1"/>
      <c r="H84" s="14"/>
      <c r="I84" s="14"/>
      <c r="J84" s="14"/>
      <c r="K84" s="14"/>
      <c r="L84" s="14"/>
    </row>
    <row r="85" spans="5:12" ht="12.75">
      <c r="E85" s="14"/>
      <c r="F85" s="14"/>
      <c r="G85" s="1"/>
      <c r="H85" s="14"/>
      <c r="I85" s="14"/>
      <c r="J85" s="14"/>
      <c r="K85" s="14"/>
      <c r="L85" s="14"/>
    </row>
    <row r="86" spans="5:12" ht="12.75">
      <c r="E86" s="14"/>
      <c r="F86" s="14"/>
      <c r="G86" s="1"/>
      <c r="H86" s="14"/>
      <c r="I86" s="14"/>
      <c r="J86" s="14"/>
      <c r="K86" s="14"/>
      <c r="L86" s="14"/>
    </row>
    <row r="87" spans="5:12" ht="12.75">
      <c r="E87" s="14"/>
      <c r="F87" s="14"/>
      <c r="G87" s="1"/>
      <c r="H87" s="14"/>
      <c r="I87" s="14"/>
      <c r="J87" s="14"/>
      <c r="K87" s="14"/>
      <c r="L87" s="14"/>
    </row>
    <row r="88" spans="5:12" ht="12.75">
      <c r="E88" s="14"/>
      <c r="F88" s="14"/>
      <c r="G88" s="1"/>
      <c r="H88" s="14"/>
      <c r="I88" s="14"/>
      <c r="J88" s="14"/>
      <c r="K88" s="14"/>
      <c r="L88" s="14"/>
    </row>
    <row r="89" spans="5:12" ht="12.75">
      <c r="E89" s="14"/>
      <c r="F89" s="14"/>
      <c r="G89" s="1"/>
      <c r="H89" s="14"/>
      <c r="I89" s="14"/>
      <c r="J89" s="14"/>
      <c r="K89" s="14"/>
      <c r="L89" s="14"/>
    </row>
    <row r="90" spans="5:12" ht="12.75">
      <c r="E90" s="14"/>
      <c r="F90" s="14"/>
      <c r="G90" s="1"/>
      <c r="H90" s="14"/>
      <c r="I90" s="14"/>
      <c r="J90" s="14"/>
      <c r="K90" s="14"/>
      <c r="L90" s="14"/>
    </row>
    <row r="92" spans="5:12" ht="12.75">
      <c r="E92" s="14"/>
      <c r="F92" s="14"/>
      <c r="G92" s="1"/>
      <c r="H92" s="14"/>
      <c r="I92" s="14"/>
      <c r="J92" s="14"/>
      <c r="K92" s="14"/>
      <c r="L92" s="14"/>
    </row>
    <row r="93" spans="5:12" ht="12.75">
      <c r="E93" s="14"/>
      <c r="F93" s="14"/>
      <c r="G93" s="1"/>
      <c r="H93" s="14"/>
      <c r="I93" s="14"/>
      <c r="J93" s="14"/>
      <c r="K93" s="14"/>
      <c r="L93" s="14"/>
    </row>
    <row r="94" spans="5:12" ht="12.75">
      <c r="E94" s="14"/>
      <c r="F94" s="14"/>
      <c r="G94" s="1"/>
      <c r="H94" s="14"/>
      <c r="I94" s="14"/>
      <c r="J94" s="14"/>
      <c r="K94" s="14"/>
      <c r="L94" s="14"/>
    </row>
    <row r="95" spans="5:12" ht="12.75">
      <c r="E95" s="14"/>
      <c r="F95" s="14"/>
      <c r="G95" s="1"/>
      <c r="H95" s="14"/>
      <c r="I95" s="14"/>
      <c r="J95" s="14"/>
      <c r="K95" s="14"/>
      <c r="L95" s="14"/>
    </row>
    <row r="96" spans="5:12" ht="12.75">
      <c r="E96" s="14"/>
      <c r="F96" s="14"/>
      <c r="G96" s="1"/>
      <c r="H96" s="14"/>
      <c r="I96" s="14"/>
      <c r="J96" s="14"/>
      <c r="K96" s="14"/>
      <c r="L96" s="14"/>
    </row>
    <row r="97" spans="5:12" ht="12.75">
      <c r="E97" s="14"/>
      <c r="F97" s="14"/>
      <c r="G97" s="1"/>
      <c r="H97" s="14"/>
      <c r="I97" s="14"/>
      <c r="J97" s="14"/>
      <c r="K97" s="14"/>
      <c r="L97" s="14"/>
    </row>
    <row r="98" spans="5:12" ht="12.75">
      <c r="E98" s="14"/>
      <c r="F98" s="14"/>
      <c r="G98" s="1"/>
      <c r="H98" s="14"/>
      <c r="I98" s="14"/>
      <c r="J98" s="14"/>
      <c r="K98" s="14"/>
      <c r="L98" s="14"/>
    </row>
    <row r="99" spans="5:12" ht="12.75">
      <c r="E99" s="14"/>
      <c r="F99" s="14"/>
      <c r="G99" s="1"/>
      <c r="H99" s="14"/>
      <c r="I99" s="14"/>
      <c r="J99" s="14"/>
      <c r="K99" s="14"/>
      <c r="L99" s="14"/>
    </row>
    <row r="100" spans="5:12" ht="12.75">
      <c r="E100" s="14"/>
      <c r="F100" s="14"/>
      <c r="G100" s="1"/>
      <c r="H100" s="14"/>
      <c r="I100" s="14"/>
      <c r="J100" s="14"/>
      <c r="K100" s="14"/>
      <c r="L100" s="14"/>
    </row>
    <row r="101" spans="5:12" ht="12.75">
      <c r="E101" s="14"/>
      <c r="F101" s="14"/>
      <c r="G101" s="1"/>
      <c r="H101" s="14"/>
      <c r="I101" s="14"/>
      <c r="J101" s="14"/>
      <c r="K101" s="14"/>
      <c r="L101" s="14"/>
    </row>
    <row r="102" spans="5:12" ht="12.75">
      <c r="E102" s="14"/>
      <c r="F102" s="14"/>
      <c r="G102" s="1"/>
      <c r="H102" s="14"/>
      <c r="I102" s="14"/>
      <c r="J102" s="14"/>
      <c r="K102" s="14"/>
      <c r="L102" s="14"/>
    </row>
    <row r="104" spans="5:12" ht="12.75">
      <c r="E104" s="14"/>
      <c r="F104" s="14"/>
      <c r="G104" s="1"/>
      <c r="H104" s="14"/>
      <c r="I104" s="14"/>
      <c r="J104" s="14"/>
      <c r="K104" s="14"/>
      <c r="L104" s="14"/>
    </row>
    <row r="105" spans="5:12" ht="12.75">
      <c r="E105" s="14"/>
      <c r="F105" s="14"/>
      <c r="G105" s="1"/>
      <c r="H105" s="14"/>
      <c r="I105" s="14"/>
      <c r="J105" s="14"/>
      <c r="K105" s="14"/>
      <c r="L105" s="14"/>
    </row>
    <row r="106" spans="5:12" ht="12.75">
      <c r="E106" s="14"/>
      <c r="F106" s="14"/>
      <c r="G106" s="1"/>
      <c r="H106" s="14"/>
      <c r="I106" s="14"/>
      <c r="J106" s="14"/>
      <c r="K106" s="14"/>
      <c r="L106" s="14"/>
    </row>
    <row r="107" spans="5:12" ht="12.75">
      <c r="E107" s="14"/>
      <c r="F107" s="14"/>
      <c r="G107" s="1"/>
      <c r="H107" s="14"/>
      <c r="I107" s="14"/>
      <c r="J107" s="14"/>
      <c r="K107" s="14"/>
      <c r="L107" s="14"/>
    </row>
    <row r="108" spans="5:12" ht="12.75">
      <c r="E108" s="14"/>
      <c r="F108" s="14"/>
      <c r="G108" s="1"/>
      <c r="H108" s="14"/>
      <c r="I108" s="14"/>
      <c r="J108" s="14"/>
      <c r="K108" s="14"/>
      <c r="L108" s="14"/>
    </row>
    <row r="109" spans="5:12" ht="12.75">
      <c r="E109" s="14"/>
      <c r="F109" s="14"/>
      <c r="G109" s="1"/>
      <c r="H109" s="14"/>
      <c r="I109" s="14"/>
      <c r="J109" s="14"/>
      <c r="K109" s="14"/>
      <c r="L109" s="14"/>
    </row>
    <row r="110" spans="5:12" ht="12.75">
      <c r="E110" s="14"/>
      <c r="F110" s="14"/>
      <c r="G110" s="1"/>
      <c r="H110" s="14"/>
      <c r="I110" s="14"/>
      <c r="J110" s="14"/>
      <c r="K110" s="14"/>
      <c r="L110" s="14"/>
    </row>
    <row r="111" spans="5:12" ht="12.75">
      <c r="E111" s="14"/>
      <c r="F111" s="14"/>
      <c r="G111" s="1"/>
      <c r="H111" s="14"/>
      <c r="I111" s="14"/>
      <c r="J111" s="14"/>
      <c r="K111" s="14"/>
      <c r="L111" s="14"/>
    </row>
    <row r="112" spans="5:12" ht="12.75">
      <c r="E112" s="14"/>
      <c r="F112" s="14"/>
      <c r="G112" s="1"/>
      <c r="H112" s="14"/>
      <c r="I112" s="14"/>
      <c r="J112" s="14"/>
      <c r="K112" s="14"/>
      <c r="L112" s="14"/>
    </row>
    <row r="113" spans="5:12" ht="12.75">
      <c r="E113" s="14"/>
      <c r="F113" s="14"/>
      <c r="G113" s="1"/>
      <c r="H113" s="14"/>
      <c r="I113" s="14"/>
      <c r="J113" s="14"/>
      <c r="K113" s="14"/>
      <c r="L113" s="14"/>
    </row>
    <row r="116" spans="5:12" ht="12.75">
      <c r="E116" s="14"/>
      <c r="F116" s="14"/>
      <c r="G116" s="1"/>
      <c r="H116" s="14"/>
      <c r="I116" s="14"/>
      <c r="J116" s="14"/>
      <c r="K116" s="14"/>
      <c r="L116" s="14"/>
    </row>
    <row r="117" spans="5:12" ht="12.75">
      <c r="E117" s="14"/>
      <c r="F117" s="14"/>
      <c r="G117" s="1"/>
      <c r="H117" s="14"/>
      <c r="I117" s="14"/>
      <c r="J117" s="14"/>
      <c r="K117" s="14"/>
      <c r="L117" s="14"/>
    </row>
    <row r="118" spans="5:12" ht="12.75">
      <c r="E118" s="14"/>
      <c r="F118" s="14"/>
      <c r="G118" s="1"/>
      <c r="H118" s="14"/>
      <c r="I118" s="14"/>
      <c r="J118" s="14"/>
      <c r="K118" s="14"/>
      <c r="L118" s="14"/>
    </row>
    <row r="119" spans="5:12" ht="12.75">
      <c r="E119" s="14"/>
      <c r="F119" s="14"/>
      <c r="G119" s="1"/>
      <c r="H119" s="14"/>
      <c r="I119" s="14"/>
      <c r="J119" s="14"/>
      <c r="K119" s="14"/>
      <c r="L119" s="14"/>
    </row>
    <row r="120" spans="5:12" ht="12.75">
      <c r="E120" s="14"/>
      <c r="F120" s="14"/>
      <c r="G120" s="1"/>
      <c r="H120" s="14"/>
      <c r="I120" s="14"/>
      <c r="J120" s="14"/>
      <c r="K120" s="14"/>
      <c r="L120" s="14"/>
    </row>
    <row r="121" spans="5:12" ht="12.75">
      <c r="E121" s="14"/>
      <c r="F121" s="14"/>
      <c r="G121" s="1"/>
      <c r="H121" s="14"/>
      <c r="I121" s="14"/>
      <c r="J121" s="14"/>
      <c r="K121" s="14"/>
      <c r="L121" s="14"/>
    </row>
    <row r="122" spans="5:12" ht="12.75">
      <c r="E122" s="14"/>
      <c r="F122" s="14"/>
      <c r="G122" s="1"/>
      <c r="H122" s="14"/>
      <c r="I122" s="14"/>
      <c r="J122" s="14"/>
      <c r="K122" s="14"/>
      <c r="L122" s="14"/>
    </row>
    <row r="123" spans="5:12" ht="12.75">
      <c r="E123" s="14"/>
      <c r="F123" s="14"/>
      <c r="G123" s="1"/>
      <c r="H123" s="14"/>
      <c r="I123" s="14"/>
      <c r="J123" s="14"/>
      <c r="K123" s="14"/>
      <c r="L123" s="14"/>
    </row>
    <row r="124" spans="5:12" ht="12.75">
      <c r="E124" s="14"/>
      <c r="F124" s="14"/>
      <c r="G124" s="1"/>
      <c r="H124" s="14"/>
      <c r="I124" s="14"/>
      <c r="J124" s="14"/>
      <c r="K124" s="14"/>
      <c r="L124" s="14"/>
    </row>
    <row r="126" spans="5:12" ht="12.75">
      <c r="E126" s="14"/>
      <c r="F126" s="14"/>
      <c r="G126" s="1"/>
      <c r="H126" s="14"/>
      <c r="I126" s="14"/>
      <c r="J126" s="14"/>
      <c r="K126" s="14"/>
      <c r="L126" s="14"/>
    </row>
    <row r="127" spans="5:12" ht="12.75">
      <c r="E127" s="14"/>
      <c r="F127" s="14"/>
      <c r="G127" s="1"/>
      <c r="H127" s="14"/>
      <c r="I127" s="14"/>
      <c r="J127" s="14"/>
      <c r="K127" s="14"/>
      <c r="L127" s="14"/>
    </row>
    <row r="128" spans="5:12" ht="12.75">
      <c r="E128" s="14"/>
      <c r="F128" s="14"/>
      <c r="G128" s="1"/>
      <c r="H128" s="14"/>
      <c r="I128" s="14"/>
      <c r="J128" s="14"/>
      <c r="K128" s="14"/>
      <c r="L128" s="14"/>
    </row>
    <row r="129" spans="5:12" ht="12.75">
      <c r="E129" s="14"/>
      <c r="F129" s="14"/>
      <c r="G129" s="1"/>
      <c r="H129" s="14"/>
      <c r="I129" s="14"/>
      <c r="J129" s="14"/>
      <c r="K129" s="14"/>
      <c r="L129" s="14"/>
    </row>
    <row r="130" spans="5:12" ht="12.75">
      <c r="E130" s="14"/>
      <c r="F130" s="14"/>
      <c r="G130" s="1"/>
      <c r="H130" s="14"/>
      <c r="I130" s="14"/>
      <c r="J130" s="14"/>
      <c r="K130" s="14"/>
      <c r="L130" s="14"/>
    </row>
    <row r="131" spans="5:12" ht="12.75">
      <c r="E131" s="14"/>
      <c r="F131" s="14"/>
      <c r="G131" s="1"/>
      <c r="H131" s="14"/>
      <c r="I131" s="14"/>
      <c r="J131" s="14"/>
      <c r="K131" s="14"/>
      <c r="L131" s="14"/>
    </row>
    <row r="132" spans="5:12" ht="12.75">
      <c r="E132" s="14"/>
      <c r="F132" s="14"/>
      <c r="G132" s="1"/>
      <c r="H132" s="14"/>
      <c r="I132" s="14"/>
      <c r="J132" s="14"/>
      <c r="K132" s="14"/>
      <c r="L132" s="14"/>
    </row>
    <row r="133" spans="5:12" ht="12.75">
      <c r="E133" s="14"/>
      <c r="F133" s="14"/>
      <c r="G133" s="1"/>
      <c r="H133" s="14"/>
      <c r="I133" s="14"/>
      <c r="J133" s="14"/>
      <c r="K133" s="14"/>
      <c r="L133" s="14"/>
    </row>
    <row r="134" spans="5:12" ht="12.75">
      <c r="E134" s="14"/>
      <c r="F134" s="14"/>
      <c r="G134" s="1"/>
      <c r="H134" s="14"/>
      <c r="I134" s="14"/>
      <c r="J134" s="14"/>
      <c r="K134" s="14"/>
      <c r="L134" s="14"/>
    </row>
    <row r="135" spans="5:12" ht="12.75">
      <c r="E135" s="14"/>
      <c r="F135" s="14"/>
      <c r="G135" s="1"/>
      <c r="H135" s="14"/>
      <c r="I135" s="14"/>
      <c r="J135" s="14"/>
      <c r="K135" s="14"/>
      <c r="L135" s="14"/>
    </row>
    <row r="136" spans="5:12" ht="12.75">
      <c r="E136" s="14"/>
      <c r="F136" s="14"/>
      <c r="G136" s="1"/>
      <c r="H136" s="14"/>
      <c r="I136" s="14"/>
      <c r="J136" s="14"/>
      <c r="K136" s="14"/>
      <c r="L136" s="14"/>
    </row>
    <row r="137" spans="5:12" ht="12.75">
      <c r="E137" s="14"/>
      <c r="F137" s="14"/>
      <c r="G137" s="1"/>
      <c r="H137" s="14"/>
      <c r="I137" s="14"/>
      <c r="J137" s="14"/>
      <c r="K137" s="14"/>
      <c r="L137" s="14"/>
    </row>
    <row r="138" spans="5:12" ht="12.75">
      <c r="E138" s="14"/>
      <c r="F138" s="14"/>
      <c r="G138" s="1"/>
      <c r="H138" s="14"/>
      <c r="I138" s="14"/>
      <c r="J138" s="14"/>
      <c r="K138" s="14"/>
      <c r="L138" s="14"/>
    </row>
    <row r="139" spans="5:12" ht="12.75">
      <c r="E139" s="14"/>
      <c r="F139" s="14"/>
      <c r="G139" s="1"/>
      <c r="H139" s="14"/>
      <c r="I139" s="14"/>
      <c r="J139" s="14"/>
      <c r="K139" s="14"/>
      <c r="L139" s="14"/>
    </row>
    <row r="140" spans="5:12" ht="12.75">
      <c r="E140" s="14"/>
      <c r="F140" s="14"/>
      <c r="G140" s="1"/>
      <c r="H140" s="14"/>
      <c r="I140" s="14"/>
      <c r="J140" s="14"/>
      <c r="K140" s="14"/>
      <c r="L140" s="14"/>
    </row>
    <row r="141" spans="5:12" ht="12.75">
      <c r="E141" s="14"/>
      <c r="F141" s="14"/>
      <c r="G141" s="1"/>
      <c r="H141" s="14"/>
      <c r="I141" s="14"/>
      <c r="J141" s="14"/>
      <c r="K141" s="14"/>
      <c r="L141" s="14"/>
    </row>
    <row r="142" spans="5:12" ht="12.75">
      <c r="E142" s="14"/>
      <c r="F142" s="14"/>
      <c r="G142" s="1"/>
      <c r="H142" s="14"/>
      <c r="I142" s="14"/>
      <c r="J142" s="14"/>
      <c r="K142" s="14"/>
      <c r="L142" s="14"/>
    </row>
    <row r="143" spans="5:12" ht="12.75">
      <c r="E143" s="14"/>
      <c r="F143" s="14"/>
      <c r="G143" s="1"/>
      <c r="H143" s="14"/>
      <c r="I143" s="14"/>
      <c r="J143" s="14"/>
      <c r="K143" s="14"/>
      <c r="L143" s="14"/>
    </row>
    <row r="144" spans="5:12" ht="12.75">
      <c r="E144" s="14"/>
      <c r="F144" s="14"/>
      <c r="G144" s="1"/>
      <c r="H144" s="14"/>
      <c r="I144" s="14"/>
      <c r="J144" s="14"/>
      <c r="K144" s="14"/>
      <c r="L144" s="14"/>
    </row>
    <row r="145" spans="5:12" ht="12.75">
      <c r="E145" s="14"/>
      <c r="F145" s="14"/>
      <c r="G145" s="1"/>
      <c r="H145" s="14"/>
      <c r="I145" s="14"/>
      <c r="J145" s="14"/>
      <c r="K145" s="14"/>
      <c r="L145" s="14"/>
    </row>
    <row r="148" spans="5:12" ht="12.75">
      <c r="E148" s="14"/>
      <c r="F148" s="14"/>
      <c r="G148" s="1"/>
      <c r="H148" s="14"/>
      <c r="I148" s="14"/>
      <c r="J148" s="14"/>
      <c r="K148" s="14"/>
      <c r="L148" s="14"/>
    </row>
    <row r="149" spans="5:12" ht="12.75">
      <c r="E149" s="14"/>
      <c r="F149" s="14"/>
      <c r="G149" s="1"/>
      <c r="H149" s="14"/>
      <c r="I149" s="14"/>
      <c r="J149" s="14"/>
      <c r="K149" s="14"/>
      <c r="L149" s="14"/>
    </row>
    <row r="150" spans="5:12" ht="12.75">
      <c r="E150" s="14"/>
      <c r="F150" s="14"/>
      <c r="G150" s="1"/>
      <c r="H150" s="14"/>
      <c r="I150" s="14"/>
      <c r="J150" s="14"/>
      <c r="K150" s="14"/>
      <c r="L150" s="14"/>
    </row>
    <row r="151" spans="5:12" ht="12.75">
      <c r="E151" s="14"/>
      <c r="F151" s="14"/>
      <c r="G151" s="1"/>
      <c r="H151" s="14"/>
      <c r="I151" s="14"/>
      <c r="J151" s="14"/>
      <c r="K151" s="14"/>
      <c r="L151" s="14"/>
    </row>
    <row r="152" spans="5:12" ht="12.75">
      <c r="E152" s="14"/>
      <c r="F152" s="14"/>
      <c r="G152" s="1"/>
      <c r="H152" s="14"/>
      <c r="I152" s="14"/>
      <c r="J152" s="14"/>
      <c r="K152" s="14"/>
      <c r="L152" s="14"/>
    </row>
    <row r="153" spans="5:12" ht="12.75">
      <c r="E153" s="14"/>
      <c r="F153" s="14"/>
      <c r="G153" s="1"/>
      <c r="H153" s="14"/>
      <c r="I153" s="14"/>
      <c r="J153" s="14"/>
      <c r="K153" s="14"/>
      <c r="L153" s="14"/>
    </row>
    <row r="154" spans="5:12" ht="12.75">
      <c r="E154" s="14"/>
      <c r="F154" s="14"/>
      <c r="G154" s="1"/>
      <c r="H154" s="14"/>
      <c r="I154" s="14"/>
      <c r="J154" s="14"/>
      <c r="K154" s="14"/>
      <c r="L154" s="14"/>
    </row>
    <row r="155" spans="5:12" ht="12.75">
      <c r="E155" s="14"/>
      <c r="F155" s="14"/>
      <c r="G155" s="1"/>
      <c r="H155" s="14"/>
      <c r="I155" s="14"/>
      <c r="J155" s="14"/>
      <c r="K155" s="14"/>
      <c r="L155" s="14"/>
    </row>
    <row r="156" spans="5:12" ht="12.75">
      <c r="E156" s="14"/>
      <c r="F156" s="14"/>
      <c r="G156" s="1"/>
      <c r="H156" s="14"/>
      <c r="I156" s="14"/>
      <c r="J156" s="14"/>
      <c r="K156" s="14"/>
      <c r="L156" s="14"/>
    </row>
    <row r="158" spans="5:12" ht="12.75">
      <c r="E158" s="14"/>
      <c r="F158" s="14"/>
      <c r="G158" s="1"/>
      <c r="H158" s="14"/>
      <c r="I158" s="14"/>
      <c r="J158" s="14"/>
      <c r="K158" s="14"/>
      <c r="L158" s="14"/>
    </row>
    <row r="159" spans="5:12" ht="12.75">
      <c r="E159" s="14"/>
      <c r="F159" s="14"/>
      <c r="G159" s="1"/>
      <c r="H159" s="14"/>
      <c r="I159" s="14"/>
      <c r="J159" s="14"/>
      <c r="K159" s="14"/>
      <c r="L159" s="14"/>
    </row>
    <row r="160" spans="5:12" ht="12.75">
      <c r="E160" s="14"/>
      <c r="F160" s="14"/>
      <c r="G160" s="1"/>
      <c r="H160" s="14"/>
      <c r="I160" s="14"/>
      <c r="J160" s="14"/>
      <c r="K160" s="14"/>
      <c r="L160" s="14"/>
    </row>
    <row r="161" spans="5:12" ht="12.75">
      <c r="E161" s="14"/>
      <c r="F161" s="14"/>
      <c r="G161" s="1"/>
      <c r="H161" s="14"/>
      <c r="I161" s="14"/>
      <c r="J161" s="14"/>
      <c r="K161" s="14"/>
      <c r="L161" s="14"/>
    </row>
    <row r="162" spans="5:12" ht="12.75">
      <c r="E162" s="14"/>
      <c r="F162" s="14"/>
      <c r="G162" s="1"/>
      <c r="H162" s="14"/>
      <c r="I162" s="14"/>
      <c r="J162" s="14"/>
      <c r="K162" s="14"/>
      <c r="L162" s="14"/>
    </row>
    <row r="163" spans="5:12" ht="12.75">
      <c r="E163" s="14"/>
      <c r="F163" s="14"/>
      <c r="G163" s="1"/>
      <c r="H163" s="14"/>
      <c r="I163" s="14"/>
      <c r="J163" s="14"/>
      <c r="K163" s="14"/>
      <c r="L163" s="14"/>
    </row>
    <row r="164" spans="5:12" ht="12.75">
      <c r="E164" s="14"/>
      <c r="F164" s="14"/>
      <c r="G164" s="1"/>
      <c r="H164" s="14"/>
      <c r="I164" s="14"/>
      <c r="J164" s="14"/>
      <c r="K164" s="14"/>
      <c r="L164" s="14"/>
    </row>
    <row r="165" spans="5:12" ht="12.75">
      <c r="E165" s="14"/>
      <c r="F165" s="14"/>
      <c r="G165" s="1"/>
      <c r="H165" s="14"/>
      <c r="I165" s="14"/>
      <c r="J165" s="14"/>
      <c r="K165" s="14"/>
      <c r="L165" s="14"/>
    </row>
    <row r="166" spans="5:12" ht="12.75">
      <c r="E166" s="14"/>
      <c r="F166" s="14"/>
      <c r="G166" s="1"/>
      <c r="H166" s="14"/>
      <c r="I166" s="14"/>
      <c r="J166" s="14"/>
      <c r="K166" s="14"/>
      <c r="L166" s="14"/>
    </row>
    <row r="167" spans="5:12" ht="12.75">
      <c r="E167" s="14"/>
      <c r="F167" s="14"/>
      <c r="G167" s="1"/>
      <c r="H167" s="14"/>
      <c r="I167" s="14"/>
      <c r="J167" s="14"/>
      <c r="K167" s="14"/>
      <c r="L167" s="14"/>
    </row>
    <row r="170" spans="5:12" ht="12.75">
      <c r="E170" s="14"/>
      <c r="F170" s="14"/>
      <c r="G170" s="1"/>
      <c r="H170" s="14"/>
      <c r="I170" s="14"/>
      <c r="J170" s="14"/>
      <c r="K170" s="14"/>
      <c r="L170" s="14"/>
    </row>
    <row r="171" spans="5:12" ht="12.75">
      <c r="E171" s="14"/>
      <c r="F171" s="14"/>
      <c r="G171" s="1"/>
      <c r="H171" s="14"/>
      <c r="I171" s="14"/>
      <c r="J171" s="14"/>
      <c r="K171" s="14"/>
      <c r="L171" s="14"/>
    </row>
    <row r="172" spans="5:12" ht="12.75">
      <c r="E172" s="14"/>
      <c r="F172" s="14"/>
      <c r="G172" s="1"/>
      <c r="H172" s="14"/>
      <c r="I172" s="14"/>
      <c r="J172" s="14"/>
      <c r="K172" s="14"/>
      <c r="L172" s="14"/>
    </row>
    <row r="173" spans="5:12" ht="12.75">
      <c r="E173" s="14"/>
      <c r="F173" s="14"/>
      <c r="G173" s="1"/>
      <c r="H173" s="14"/>
      <c r="I173" s="14"/>
      <c r="J173" s="14"/>
      <c r="K173" s="14"/>
      <c r="L173" s="14"/>
    </row>
    <row r="174" spans="5:12" ht="12.75">
      <c r="E174" s="14"/>
      <c r="F174" s="14"/>
      <c r="G174" s="1"/>
      <c r="H174" s="14"/>
      <c r="I174" s="14"/>
      <c r="J174" s="14"/>
      <c r="K174" s="14"/>
      <c r="L174" s="14"/>
    </row>
    <row r="175" spans="5:12" ht="12.75">
      <c r="E175" s="14"/>
      <c r="F175" s="14"/>
      <c r="G175" s="1"/>
      <c r="H175" s="14"/>
      <c r="I175" s="14"/>
      <c r="J175" s="14"/>
      <c r="K175" s="14"/>
      <c r="L175" s="14"/>
    </row>
    <row r="176" spans="5:12" ht="12.75">
      <c r="E176" s="14"/>
      <c r="F176" s="14"/>
      <c r="G176" s="1"/>
      <c r="H176" s="14"/>
      <c r="I176" s="14"/>
      <c r="J176" s="14"/>
      <c r="K176" s="14"/>
      <c r="L176" s="14"/>
    </row>
    <row r="177" spans="5:12" ht="12.75">
      <c r="E177" s="14"/>
      <c r="F177" s="14"/>
      <c r="G177" s="1"/>
      <c r="H177" s="14"/>
      <c r="I177" s="14"/>
      <c r="J177" s="14"/>
      <c r="K177" s="14"/>
      <c r="L177" s="14"/>
    </row>
    <row r="178" spans="5:12" ht="12.75">
      <c r="E178" s="14"/>
      <c r="F178" s="14"/>
      <c r="G178" s="1"/>
      <c r="H178" s="14"/>
      <c r="I178" s="14"/>
      <c r="J178" s="14"/>
      <c r="K178" s="14"/>
      <c r="L178" s="14"/>
    </row>
    <row r="179" spans="5:12" ht="12.75">
      <c r="E179" s="14"/>
      <c r="F179" s="14"/>
      <c r="G179" s="1"/>
      <c r="H179" s="14"/>
      <c r="I179" s="14"/>
      <c r="J179" s="14"/>
      <c r="K179" s="14"/>
      <c r="L179" s="14"/>
    </row>
    <row r="180" spans="5:12" ht="12.75">
      <c r="E180" s="14"/>
      <c r="F180" s="14"/>
      <c r="G180" s="1"/>
      <c r="H180" s="14"/>
      <c r="I180" s="14"/>
      <c r="J180" s="14"/>
      <c r="K180" s="14"/>
      <c r="L180" s="14"/>
    </row>
    <row r="181" spans="5:12" ht="12.75">
      <c r="E181" s="14"/>
      <c r="F181" s="14"/>
      <c r="G181" s="1"/>
      <c r="H181" s="14"/>
      <c r="I181" s="14"/>
      <c r="J181" s="14"/>
      <c r="K181" s="14"/>
      <c r="L181" s="14"/>
    </row>
    <row r="182" spans="5:12" ht="12.75">
      <c r="E182" s="14"/>
      <c r="F182" s="14"/>
      <c r="G182" s="1"/>
      <c r="H182" s="14"/>
      <c r="I182" s="14"/>
      <c r="J182" s="14"/>
      <c r="K182" s="14"/>
      <c r="L182" s="14"/>
    </row>
    <row r="183" spans="5:12" ht="12.75">
      <c r="E183" s="14"/>
      <c r="F183" s="14"/>
      <c r="G183" s="1"/>
      <c r="H183" s="14"/>
      <c r="I183" s="14"/>
      <c r="J183" s="14"/>
      <c r="K183" s="14"/>
      <c r="L183" s="14"/>
    </row>
    <row r="184" spans="5:12" ht="12.75">
      <c r="E184" s="14"/>
      <c r="F184" s="14"/>
      <c r="G184" s="1"/>
      <c r="H184" s="14"/>
      <c r="I184" s="14"/>
      <c r="J184" s="14"/>
      <c r="K184" s="14"/>
      <c r="L184" s="14"/>
    </row>
    <row r="185" spans="5:12" ht="12.75">
      <c r="E185" s="14"/>
      <c r="F185" s="14"/>
      <c r="G185" s="1"/>
      <c r="H185" s="14"/>
      <c r="I185" s="14"/>
      <c r="J185" s="14"/>
      <c r="K185" s="14"/>
      <c r="L185" s="14"/>
    </row>
    <row r="186" spans="5:12" ht="12.75">
      <c r="E186" s="14"/>
      <c r="F186" s="14"/>
      <c r="G186" s="1"/>
      <c r="H186" s="14"/>
      <c r="I186" s="14"/>
      <c r="J186" s="14"/>
      <c r="K186" s="14"/>
      <c r="L186" s="14"/>
    </row>
    <row r="187" spans="5:12" ht="12.75">
      <c r="E187" s="14"/>
      <c r="F187" s="14"/>
      <c r="G187" s="1"/>
      <c r="H187" s="14"/>
      <c r="I187" s="14"/>
      <c r="J187" s="14"/>
      <c r="K187" s="14"/>
      <c r="L187" s="14"/>
    </row>
    <row r="188" spans="5:12" ht="12.75">
      <c r="E188" s="14"/>
      <c r="F188" s="14"/>
      <c r="G188" s="1"/>
      <c r="H188" s="14"/>
      <c r="I188" s="14"/>
      <c r="J188" s="14"/>
      <c r="K188" s="14"/>
      <c r="L188" s="14"/>
    </row>
    <row r="189" spans="5:12" ht="12.75">
      <c r="E189" s="14"/>
      <c r="F189" s="14"/>
      <c r="G189" s="1"/>
      <c r="H189" s="14"/>
      <c r="I189" s="14"/>
      <c r="J189" s="14"/>
      <c r="K189" s="14"/>
      <c r="L189" s="14"/>
    </row>
    <row r="191" spans="5:12" ht="12.75">
      <c r="E191" s="14"/>
      <c r="F191" s="14"/>
      <c r="G191" s="1"/>
      <c r="H191" s="14"/>
      <c r="I191" s="14"/>
      <c r="J191" s="14"/>
      <c r="K191" s="14"/>
      <c r="L191" s="14"/>
    </row>
    <row r="192" spans="5:12" ht="12.75">
      <c r="E192" s="14"/>
      <c r="F192" s="14"/>
      <c r="G192" s="1"/>
      <c r="H192" s="14"/>
      <c r="I192" s="14"/>
      <c r="J192" s="14"/>
      <c r="K192" s="14"/>
      <c r="L192" s="14"/>
    </row>
    <row r="193" spans="5:12" ht="12.75">
      <c r="E193" s="14"/>
      <c r="F193" s="14"/>
      <c r="G193" s="1"/>
      <c r="H193" s="14"/>
      <c r="I193" s="14"/>
      <c r="J193" s="14"/>
      <c r="K193" s="14"/>
      <c r="L193" s="14"/>
    </row>
    <row r="194" spans="5:12" ht="12.75">
      <c r="E194" s="14"/>
      <c r="F194" s="14"/>
      <c r="G194" s="1"/>
      <c r="H194" s="14"/>
      <c r="I194" s="14"/>
      <c r="J194" s="14"/>
      <c r="K194" s="14"/>
      <c r="L194" s="14"/>
    </row>
    <row r="195" spans="5:12" ht="12.75">
      <c r="E195" s="14"/>
      <c r="F195" s="14"/>
      <c r="G195" s="1"/>
      <c r="H195" s="14"/>
      <c r="I195" s="14"/>
      <c r="J195" s="14"/>
      <c r="K195" s="14"/>
      <c r="L195" s="14"/>
    </row>
    <row r="196" spans="5:12" ht="12.75">
      <c r="E196" s="14"/>
      <c r="F196" s="14"/>
      <c r="G196" s="1"/>
      <c r="H196" s="14"/>
      <c r="I196" s="14"/>
      <c r="J196" s="14"/>
      <c r="K196" s="14"/>
      <c r="L196" s="14"/>
    </row>
    <row r="197" spans="5:12" ht="12.75">
      <c r="E197" s="14"/>
      <c r="F197" s="14"/>
      <c r="G197" s="1"/>
      <c r="H197" s="14"/>
      <c r="I197" s="14"/>
      <c r="J197" s="14"/>
      <c r="K197" s="14"/>
      <c r="L197" s="14"/>
    </row>
    <row r="198" spans="5:12" ht="12.75">
      <c r="E198" s="14"/>
      <c r="F198" s="14"/>
      <c r="G198" s="1"/>
      <c r="H198" s="14"/>
      <c r="I198" s="14"/>
      <c r="J198" s="14"/>
      <c r="K198" s="14"/>
      <c r="L198" s="14"/>
    </row>
    <row r="206" spans="5:12" ht="12.75">
      <c r="E206" s="14"/>
      <c r="F206" s="14"/>
      <c r="G206" s="1"/>
      <c r="H206" s="14"/>
      <c r="I206" s="14"/>
      <c r="J206" s="14"/>
      <c r="K206" s="14"/>
      <c r="L206" s="14"/>
    </row>
    <row r="207" spans="5:12" ht="12.75">
      <c r="E207" s="14"/>
      <c r="F207" s="14"/>
      <c r="G207" s="1"/>
      <c r="H207" s="14"/>
      <c r="I207" s="14"/>
      <c r="J207" s="14"/>
      <c r="K207" s="14"/>
      <c r="L207" s="14"/>
    </row>
    <row r="208" spans="5:12" ht="12.75">
      <c r="E208" s="14"/>
      <c r="F208" s="14"/>
      <c r="G208" s="1"/>
      <c r="H208" s="14"/>
      <c r="I208" s="14"/>
      <c r="J208" s="14"/>
      <c r="K208" s="14"/>
      <c r="L208" s="14"/>
    </row>
    <row r="209" spans="5:12" ht="12.75">
      <c r="E209" s="14"/>
      <c r="F209" s="14"/>
      <c r="G209" s="1"/>
      <c r="H209" s="14"/>
      <c r="I209" s="14"/>
      <c r="J209" s="14"/>
      <c r="K209" s="14"/>
      <c r="L209" s="14"/>
    </row>
    <row r="210" spans="5:12" ht="12.75">
      <c r="E210" s="14"/>
      <c r="F210" s="14"/>
      <c r="G210" s="1"/>
      <c r="H210" s="14"/>
      <c r="I210" s="14"/>
      <c r="J210" s="14"/>
      <c r="K210" s="14"/>
      <c r="L210" s="14"/>
    </row>
    <row r="211" spans="5:12" ht="12.75">
      <c r="E211" s="14"/>
      <c r="F211" s="14"/>
      <c r="G211" s="1"/>
      <c r="H211" s="14"/>
      <c r="I211" s="14"/>
      <c r="J211" s="14"/>
      <c r="K211" s="14"/>
      <c r="L211" s="14"/>
    </row>
    <row r="212" spans="5:12" ht="12.75">
      <c r="E212" s="14"/>
      <c r="F212" s="14"/>
      <c r="G212" s="1"/>
      <c r="H212" s="14"/>
      <c r="I212" s="14"/>
      <c r="J212" s="14"/>
      <c r="K212" s="14"/>
      <c r="L212" s="14"/>
    </row>
    <row r="218" spans="5:12" ht="12.75">
      <c r="E218" s="14"/>
      <c r="F218" s="14"/>
      <c r="G218" s="1"/>
      <c r="H218" s="14"/>
      <c r="I218" s="14"/>
      <c r="J218" s="14"/>
      <c r="K218" s="14"/>
      <c r="L218" s="14"/>
    </row>
    <row r="219" spans="5:12" ht="12.75">
      <c r="E219" s="14"/>
      <c r="F219" s="14"/>
      <c r="G219" s="1"/>
      <c r="H219" s="14"/>
      <c r="I219" s="14"/>
      <c r="J219" s="14"/>
      <c r="K219" s="14"/>
      <c r="L219" s="14"/>
    </row>
    <row r="220" spans="5:12" ht="12.75">
      <c r="E220" s="14"/>
      <c r="F220" s="14"/>
      <c r="G220" s="1"/>
      <c r="H220" s="14"/>
      <c r="I220" s="14"/>
      <c r="J220" s="14"/>
      <c r="K220" s="14"/>
      <c r="L220" s="14"/>
    </row>
    <row r="221" spans="5:12" ht="12.75">
      <c r="E221" s="14"/>
      <c r="F221" s="14"/>
      <c r="G221" s="1"/>
      <c r="H221" s="14"/>
      <c r="I221" s="14"/>
      <c r="J221" s="14"/>
      <c r="K221" s="14"/>
      <c r="L221" s="14"/>
    </row>
    <row r="222" spans="5:12" ht="12.75">
      <c r="E222" s="14"/>
      <c r="F222" s="14"/>
      <c r="G222" s="1"/>
      <c r="H222" s="14"/>
      <c r="I222" s="14"/>
      <c r="J222" s="14"/>
      <c r="K222" s="14"/>
      <c r="L222" s="14"/>
    </row>
    <row r="223" spans="5:12" ht="12.75">
      <c r="E223" s="14"/>
      <c r="F223" s="14"/>
      <c r="G223" s="1"/>
      <c r="H223" s="14"/>
      <c r="I223" s="14"/>
      <c r="J223" s="14"/>
      <c r="K223" s="14"/>
      <c r="L223" s="14"/>
    </row>
    <row r="224" spans="5:12" ht="12.75">
      <c r="E224" s="14"/>
      <c r="F224" s="14"/>
      <c r="G224" s="1"/>
      <c r="H224" s="14"/>
      <c r="I224" s="14"/>
      <c r="J224" s="14"/>
      <c r="K224" s="14"/>
      <c r="L224" s="14"/>
    </row>
    <row r="229" spans="5:12" ht="12.75">
      <c r="E229" s="14"/>
      <c r="F229" s="14"/>
      <c r="G229" s="1"/>
      <c r="H229" s="14"/>
      <c r="I229" s="14"/>
      <c r="J229" s="14"/>
      <c r="K229" s="14"/>
      <c r="L229" s="14"/>
    </row>
    <row r="230" spans="5:12" ht="12.75">
      <c r="E230" s="14"/>
      <c r="F230" s="14"/>
      <c r="G230" s="1"/>
      <c r="H230" s="14"/>
      <c r="I230" s="14"/>
      <c r="J230" s="14"/>
      <c r="K230" s="14"/>
      <c r="L230" s="14"/>
    </row>
    <row r="231" spans="5:12" ht="12.75">
      <c r="E231" s="14"/>
      <c r="F231" s="14"/>
      <c r="G231" s="1"/>
      <c r="H231" s="14"/>
      <c r="I231" s="14"/>
      <c r="J231" s="14"/>
      <c r="K231" s="14"/>
      <c r="L231" s="14"/>
    </row>
    <row r="232" spans="5:12" ht="12.75">
      <c r="E232" s="14"/>
      <c r="F232" s="14"/>
      <c r="G232" s="1"/>
      <c r="H232" s="14"/>
      <c r="I232" s="14"/>
      <c r="J232" s="14"/>
      <c r="K232" s="14"/>
      <c r="L232" s="14"/>
    </row>
    <row r="233" spans="5:12" ht="12.75">
      <c r="E233" s="14"/>
      <c r="F233" s="14"/>
      <c r="G233" s="1"/>
      <c r="H233" s="14"/>
      <c r="I233" s="14"/>
      <c r="J233" s="14"/>
      <c r="K233" s="14"/>
      <c r="L233" s="14"/>
    </row>
    <row r="234" spans="5:12" ht="12.75">
      <c r="E234" s="14"/>
      <c r="F234" s="14"/>
      <c r="G234" s="1"/>
      <c r="H234" s="14"/>
      <c r="I234" s="14"/>
      <c r="J234" s="14"/>
      <c r="K234" s="14"/>
      <c r="L234" s="14"/>
    </row>
    <row r="235" spans="5:12" ht="12.75">
      <c r="E235" s="14"/>
      <c r="F235" s="14"/>
      <c r="G235" s="1"/>
      <c r="H235" s="14"/>
      <c r="I235" s="14"/>
      <c r="J235" s="14"/>
      <c r="K235" s="14"/>
      <c r="L235" s="14"/>
    </row>
    <row r="239" spans="5:12" ht="12.75">
      <c r="E239" s="14"/>
      <c r="F239" s="14"/>
      <c r="G239" s="1"/>
      <c r="H239" s="14"/>
      <c r="I239" s="14"/>
      <c r="J239" s="14"/>
      <c r="K239" s="14"/>
      <c r="L239" s="14"/>
    </row>
    <row r="240" spans="5:12" ht="12.75">
      <c r="E240" s="14"/>
      <c r="F240" s="14"/>
      <c r="G240" s="1"/>
      <c r="H240" s="14"/>
      <c r="I240" s="14"/>
      <c r="J240" s="14"/>
      <c r="K240" s="14"/>
      <c r="L240" s="14"/>
    </row>
    <row r="241" spans="5:12" ht="12.75">
      <c r="E241" s="14"/>
      <c r="F241" s="14"/>
      <c r="G241" s="1"/>
      <c r="H241" s="14"/>
      <c r="I241" s="14"/>
      <c r="J241" s="14"/>
      <c r="K241" s="14"/>
      <c r="L241" s="14"/>
    </row>
    <row r="242" spans="5:12" ht="12.75">
      <c r="E242" s="14"/>
      <c r="F242" s="14"/>
      <c r="G242" s="1"/>
      <c r="H242" s="14"/>
      <c r="I242" s="14"/>
      <c r="J242" s="14"/>
      <c r="K242" s="14"/>
      <c r="L242" s="14"/>
    </row>
    <row r="243" spans="5:12" ht="12.75">
      <c r="E243" s="14"/>
      <c r="F243" s="14"/>
      <c r="G243" s="1"/>
      <c r="H243" s="14"/>
      <c r="I243" s="14"/>
      <c r="J243" s="14"/>
      <c r="K243" s="14"/>
      <c r="L243" s="14"/>
    </row>
    <row r="244" spans="5:12" ht="12.75">
      <c r="E244" s="14"/>
      <c r="F244" s="14"/>
      <c r="G244" s="1"/>
      <c r="H244" s="14"/>
      <c r="I244" s="14"/>
      <c r="J244" s="14"/>
      <c r="K244" s="14"/>
      <c r="L244" s="14"/>
    </row>
    <row r="245" spans="5:12" ht="12.75">
      <c r="E245" s="14"/>
      <c r="F245" s="14"/>
      <c r="G245" s="1"/>
      <c r="H245" s="14"/>
      <c r="I245" s="14"/>
      <c r="J245" s="14"/>
      <c r="K245" s="14"/>
      <c r="L245" s="14"/>
    </row>
    <row r="246" spans="5:12" ht="12.75">
      <c r="E246" s="14"/>
      <c r="F246" s="14"/>
      <c r="G246" s="1"/>
      <c r="H246" s="14"/>
      <c r="I246" s="14"/>
      <c r="J246" s="14"/>
      <c r="K246" s="14"/>
      <c r="L246" s="14"/>
    </row>
    <row r="249" spans="5:12" ht="12.75">
      <c r="E249" s="14"/>
      <c r="F249" s="14"/>
      <c r="G249" s="1"/>
      <c r="H249" s="14"/>
      <c r="I249" s="14"/>
      <c r="J249" s="14"/>
      <c r="K249" s="14"/>
      <c r="L249" s="14"/>
    </row>
    <row r="250" spans="5:12" ht="12.75">
      <c r="E250" s="14"/>
      <c r="F250" s="14"/>
      <c r="G250" s="1"/>
      <c r="H250" s="14"/>
      <c r="I250" s="14"/>
      <c r="J250" s="14"/>
      <c r="K250" s="14"/>
      <c r="L250" s="14"/>
    </row>
    <row r="251" spans="5:12" ht="12.75">
      <c r="E251" s="14"/>
      <c r="F251" s="14"/>
      <c r="G251" s="1"/>
      <c r="H251" s="14"/>
      <c r="I251" s="14"/>
      <c r="J251" s="14"/>
      <c r="K251" s="14"/>
      <c r="L251" s="14"/>
    </row>
    <row r="252" spans="5:12" ht="12.75">
      <c r="E252" s="14"/>
      <c r="F252" s="14"/>
      <c r="G252" s="1"/>
      <c r="H252" s="14"/>
      <c r="I252" s="14"/>
      <c r="J252" s="14"/>
      <c r="K252" s="14"/>
      <c r="L252" s="14"/>
    </row>
    <row r="253" spans="5:12" ht="12.75">
      <c r="E253" s="14"/>
      <c r="F253" s="14"/>
      <c r="G253" s="1"/>
      <c r="H253" s="14"/>
      <c r="I253" s="14"/>
      <c r="J253" s="14"/>
      <c r="K253" s="14"/>
      <c r="L253" s="14"/>
    </row>
    <row r="254" spans="5:12" ht="12.75">
      <c r="E254" s="14"/>
      <c r="F254" s="14"/>
      <c r="G254" s="1"/>
      <c r="H254" s="14"/>
      <c r="I254" s="14"/>
      <c r="J254" s="14"/>
      <c r="K254" s="14"/>
      <c r="L254" s="14"/>
    </row>
    <row r="255" spans="5:12" ht="12.75">
      <c r="E255" s="14"/>
      <c r="F255" s="14"/>
      <c r="G255" s="1"/>
      <c r="H255" s="14"/>
      <c r="I255" s="14"/>
      <c r="J255" s="14"/>
      <c r="K255" s="14"/>
      <c r="L255" s="14"/>
    </row>
    <row r="256" spans="5:12" ht="12.75">
      <c r="E256" s="14"/>
      <c r="F256" s="14"/>
      <c r="G256" s="1"/>
      <c r="H256" s="14"/>
      <c r="I256" s="14"/>
      <c r="J256" s="14"/>
      <c r="K256" s="14"/>
      <c r="L256" s="14"/>
    </row>
    <row r="257" spans="5:12" ht="12.75">
      <c r="E257" s="14"/>
      <c r="F257" s="14"/>
      <c r="G257" s="1"/>
      <c r="H257" s="14"/>
      <c r="I257" s="14"/>
      <c r="J257" s="14"/>
      <c r="K257" s="14"/>
      <c r="L257" s="14"/>
    </row>
    <row r="258" spans="5:12" ht="12.75">
      <c r="E258" s="14"/>
      <c r="F258" s="14"/>
      <c r="G258" s="1"/>
      <c r="H258" s="14"/>
      <c r="I258" s="14"/>
      <c r="J258" s="14"/>
      <c r="K258" s="14"/>
      <c r="L258" s="14"/>
    </row>
    <row r="259" spans="5:12" ht="12.75">
      <c r="E259" s="14"/>
      <c r="F259" s="14"/>
      <c r="G259" s="1"/>
      <c r="H259" s="14"/>
      <c r="I259" s="14"/>
      <c r="J259" s="14"/>
      <c r="K259" s="14"/>
      <c r="L259" s="14"/>
    </row>
    <row r="260" spans="5:12" ht="12.75">
      <c r="E260" s="14"/>
      <c r="F260" s="14"/>
      <c r="G260" s="1"/>
      <c r="H260" s="14"/>
      <c r="I260" s="14"/>
      <c r="J260" s="14"/>
      <c r="K260" s="14"/>
      <c r="L260" s="14"/>
    </row>
    <row r="261" spans="5:12" ht="12.75">
      <c r="E261" s="14"/>
      <c r="F261" s="14"/>
      <c r="G261" s="1"/>
      <c r="H261" s="14"/>
      <c r="I261" s="14"/>
      <c r="J261" s="14"/>
      <c r="K261" s="14"/>
      <c r="L261" s="14"/>
    </row>
    <row r="262" spans="5:12" ht="12.75">
      <c r="E262" s="14"/>
      <c r="F262" s="14"/>
      <c r="G262" s="1"/>
      <c r="H262" s="14"/>
      <c r="I262" s="14"/>
      <c r="J262" s="14"/>
      <c r="K262" s="14"/>
      <c r="L262" s="14"/>
    </row>
    <row r="263" spans="5:12" ht="12.75">
      <c r="E263" s="14"/>
      <c r="F263" s="14"/>
      <c r="G263" s="1"/>
      <c r="H263" s="14"/>
      <c r="I263" s="14"/>
      <c r="J263" s="14"/>
      <c r="K263" s="14"/>
      <c r="L263" s="14"/>
    </row>
    <row r="264" spans="5:12" ht="12.75">
      <c r="E264" s="14"/>
      <c r="F264" s="14"/>
      <c r="G264" s="1"/>
      <c r="H264" s="14"/>
      <c r="I264" s="14"/>
      <c r="J264" s="14"/>
      <c r="K264" s="14"/>
      <c r="L264" s="14"/>
    </row>
    <row r="265" spans="5:12" ht="12.75">
      <c r="E265" s="14"/>
      <c r="F265" s="14"/>
      <c r="G265" s="1"/>
      <c r="H265" s="14"/>
      <c r="I265" s="14"/>
      <c r="J265" s="14"/>
      <c r="K265" s="14"/>
      <c r="L265" s="14"/>
    </row>
    <row r="266" spans="5:12" ht="12.75">
      <c r="E266" s="14"/>
      <c r="F266" s="14"/>
      <c r="G266" s="1"/>
      <c r="H266" s="14"/>
      <c r="I266" s="14"/>
      <c r="J266" s="14"/>
      <c r="K266" s="14"/>
      <c r="L266" s="14"/>
    </row>
    <row r="267" spans="5:12" ht="12.75">
      <c r="E267" s="14"/>
      <c r="F267" s="14"/>
      <c r="G267" s="1"/>
      <c r="H267" s="14"/>
      <c r="I267" s="14"/>
      <c r="J267" s="14"/>
      <c r="K267" s="14"/>
      <c r="L267" s="14"/>
    </row>
    <row r="269" spans="5:12" ht="12.75">
      <c r="E269" s="14"/>
      <c r="F269" s="14"/>
      <c r="G269" s="1"/>
      <c r="H269" s="14"/>
      <c r="I269" s="14"/>
      <c r="J269" s="14"/>
      <c r="K269" s="14"/>
      <c r="L269" s="14"/>
    </row>
    <row r="270" spans="5:12" ht="12.75">
      <c r="E270" s="14"/>
      <c r="F270" s="14"/>
      <c r="G270" s="1"/>
      <c r="H270" s="14"/>
      <c r="I270" s="14"/>
      <c r="J270" s="14"/>
      <c r="K270" s="14"/>
      <c r="L270" s="14"/>
    </row>
    <row r="271" spans="5:12" ht="12.75">
      <c r="E271" s="14"/>
      <c r="F271" s="14"/>
      <c r="G271" s="1"/>
      <c r="H271" s="14"/>
      <c r="I271" s="14"/>
      <c r="J271" s="14"/>
      <c r="K271" s="14"/>
      <c r="L271" s="14"/>
    </row>
    <row r="272" spans="5:12" ht="12.75">
      <c r="E272" s="14"/>
      <c r="F272" s="14"/>
      <c r="G272" s="1"/>
      <c r="H272" s="14"/>
      <c r="I272" s="14"/>
      <c r="J272" s="14"/>
      <c r="K272" s="14"/>
      <c r="L272" s="14"/>
    </row>
    <row r="273" spans="5:12" ht="12.75">
      <c r="E273" s="14"/>
      <c r="F273" s="14"/>
      <c r="G273" s="1"/>
      <c r="H273" s="14"/>
      <c r="I273" s="14"/>
      <c r="J273" s="14"/>
      <c r="K273" s="14"/>
      <c r="L273" s="14"/>
    </row>
    <row r="274" spans="5:12" ht="12.75">
      <c r="E274" s="14"/>
      <c r="F274" s="14"/>
      <c r="G274" s="1"/>
      <c r="H274" s="14"/>
      <c r="I274" s="14"/>
      <c r="J274" s="14"/>
      <c r="K274" s="14"/>
      <c r="L274" s="14"/>
    </row>
    <row r="275" spans="5:12" ht="12.75">
      <c r="E275" s="14"/>
      <c r="F275" s="14"/>
      <c r="G275" s="1"/>
      <c r="H275" s="14"/>
      <c r="I275" s="14"/>
      <c r="J275" s="14"/>
      <c r="K275" s="14"/>
      <c r="L275" s="14"/>
    </row>
    <row r="276" spans="5:12" ht="12.75">
      <c r="E276" s="14"/>
      <c r="F276" s="14"/>
      <c r="G276" s="1"/>
      <c r="H276" s="14"/>
      <c r="I276" s="14"/>
      <c r="J276" s="14"/>
      <c r="K276" s="14"/>
      <c r="L276" s="14"/>
    </row>
    <row r="277" spans="5:12" ht="12.75">
      <c r="E277" s="14"/>
      <c r="F277" s="14"/>
      <c r="G277" s="1"/>
      <c r="H277" s="14"/>
      <c r="I277" s="14"/>
      <c r="J277" s="14"/>
      <c r="K277" s="14"/>
      <c r="L277" s="14"/>
    </row>
    <row r="278" spans="5:12" ht="12.75">
      <c r="E278" s="14"/>
      <c r="F278" s="14"/>
      <c r="G278" s="1"/>
      <c r="H278" s="14"/>
      <c r="I278" s="14"/>
      <c r="J278" s="14"/>
      <c r="K278" s="14"/>
      <c r="L278" s="14"/>
    </row>
    <row r="279" spans="5:12" ht="12.75">
      <c r="E279" s="14"/>
      <c r="F279" s="14"/>
      <c r="G279" s="1"/>
      <c r="H279" s="14"/>
      <c r="I279" s="14"/>
      <c r="J279" s="14"/>
      <c r="K279" s="14"/>
      <c r="L279" s="14"/>
    </row>
    <row r="280" spans="5:12" ht="12.75">
      <c r="E280" s="14"/>
      <c r="F280" s="14"/>
      <c r="G280" s="1"/>
      <c r="H280" s="14"/>
      <c r="I280" s="14"/>
      <c r="J280" s="14"/>
      <c r="K280" s="14"/>
      <c r="L280" s="14"/>
    </row>
    <row r="281" spans="5:12" ht="12.75">
      <c r="E281" s="14"/>
      <c r="F281" s="14"/>
      <c r="G281" s="1"/>
      <c r="H281" s="14"/>
      <c r="I281" s="14"/>
      <c r="J281" s="14"/>
      <c r="K281" s="14"/>
      <c r="L281" s="14"/>
    </row>
    <row r="282" spans="5:12" ht="12.75">
      <c r="E282" s="14"/>
      <c r="F282" s="14"/>
      <c r="G282" s="1"/>
      <c r="H282" s="14"/>
      <c r="I282" s="14"/>
      <c r="J282" s="14"/>
      <c r="K282" s="14"/>
      <c r="L282" s="14"/>
    </row>
    <row r="283" spans="5:12" ht="12.75">
      <c r="E283" s="14"/>
      <c r="F283" s="14"/>
      <c r="G283" s="1"/>
      <c r="H283" s="14"/>
      <c r="I283" s="14"/>
      <c r="J283" s="14"/>
      <c r="K283" s="14"/>
      <c r="L283" s="14"/>
    </row>
    <row r="284" spans="5:12" ht="12.75">
      <c r="E284" s="14"/>
      <c r="F284" s="14"/>
      <c r="G284" s="1"/>
      <c r="H284" s="14"/>
      <c r="I284" s="14"/>
      <c r="J284" s="14"/>
      <c r="K284" s="14"/>
      <c r="L284" s="14"/>
    </row>
    <row r="285" spans="5:12" ht="12.75">
      <c r="E285" s="14"/>
      <c r="F285" s="14"/>
      <c r="G285" s="1"/>
      <c r="H285" s="14"/>
      <c r="I285" s="14"/>
      <c r="J285" s="14"/>
      <c r="K285" s="14"/>
      <c r="L285" s="14"/>
    </row>
    <row r="286" spans="5:12" ht="12.75">
      <c r="E286" s="14"/>
      <c r="F286" s="14"/>
      <c r="G286" s="1"/>
      <c r="H286" s="14"/>
      <c r="I286" s="14"/>
      <c r="J286" s="14"/>
      <c r="K286" s="14"/>
      <c r="L286" s="14"/>
    </row>
    <row r="287" spans="5:12" ht="12.75">
      <c r="E287" s="14"/>
      <c r="F287" s="14"/>
      <c r="G287" s="1"/>
      <c r="H287" s="14"/>
      <c r="I287" s="14"/>
      <c r="J287" s="14"/>
      <c r="K287" s="14"/>
      <c r="L287" s="14"/>
    </row>
    <row r="288" spans="5:12" ht="12.75">
      <c r="E288" s="14"/>
      <c r="F288" s="14"/>
      <c r="G288" s="1"/>
      <c r="H288" s="14"/>
      <c r="I288" s="14"/>
      <c r="J288" s="14"/>
      <c r="K288" s="14"/>
      <c r="L288" s="14"/>
    </row>
    <row r="289" spans="5:12" ht="12.75">
      <c r="E289" s="14"/>
      <c r="F289" s="14"/>
      <c r="G289" s="1"/>
      <c r="H289" s="14"/>
      <c r="I289" s="14"/>
      <c r="J289" s="14"/>
      <c r="K289" s="14"/>
      <c r="L289" s="14"/>
    </row>
    <row r="290" spans="5:12" ht="12.75">
      <c r="E290" s="14"/>
      <c r="F290" s="14"/>
      <c r="G290" s="1"/>
      <c r="H290" s="14"/>
      <c r="I290" s="14"/>
      <c r="J290" s="14"/>
      <c r="K290" s="14"/>
      <c r="L290" s="14"/>
    </row>
    <row r="291" spans="5:12" ht="12.75">
      <c r="E291" s="14"/>
      <c r="F291" s="14"/>
      <c r="G291" s="1"/>
      <c r="H291" s="14"/>
      <c r="I291" s="14"/>
      <c r="J291" s="14"/>
      <c r="K291" s="14"/>
      <c r="L291" s="14"/>
    </row>
    <row r="292" spans="5:12" ht="12.75">
      <c r="E292" s="14"/>
      <c r="F292" s="14"/>
      <c r="G292" s="1"/>
      <c r="H292" s="14"/>
      <c r="I292" s="14"/>
      <c r="J292" s="14"/>
      <c r="K292" s="14"/>
      <c r="L292" s="14"/>
    </row>
    <row r="293" spans="5:12" ht="12.75">
      <c r="E293" s="14"/>
      <c r="F293" s="14"/>
      <c r="G293" s="1"/>
      <c r="H293" s="14"/>
      <c r="I293" s="14"/>
      <c r="J293" s="14"/>
      <c r="K293" s="14"/>
      <c r="L293" s="14"/>
    </row>
    <row r="294" spans="5:12" ht="12.75">
      <c r="E294" s="14"/>
      <c r="F294" s="14"/>
      <c r="G294" s="1"/>
      <c r="H294" s="14"/>
      <c r="I294" s="14"/>
      <c r="J294" s="14"/>
      <c r="K294" s="14"/>
      <c r="L294" s="14"/>
    </row>
    <row r="295" spans="5:12" ht="12.75">
      <c r="E295" s="14"/>
      <c r="F295" s="14"/>
      <c r="G295" s="1"/>
      <c r="H295" s="14"/>
      <c r="I295" s="14"/>
      <c r="J295" s="14"/>
      <c r="K295" s="14"/>
      <c r="L295" s="14"/>
    </row>
    <row r="296" spans="5:12" ht="12.75">
      <c r="E296" s="14"/>
      <c r="F296" s="14"/>
      <c r="G296" s="1"/>
      <c r="H296" s="14"/>
      <c r="I296" s="14"/>
      <c r="J296" s="14"/>
      <c r="K296" s="14"/>
      <c r="L296" s="14"/>
    </row>
    <row r="297" spans="5:12" ht="12.75">
      <c r="E297" s="14"/>
      <c r="F297" s="14"/>
      <c r="G297" s="1"/>
      <c r="H297" s="14"/>
      <c r="I297" s="14"/>
      <c r="J297" s="14"/>
      <c r="K297" s="14"/>
      <c r="L297" s="14"/>
    </row>
    <row r="303" spans="5:12" ht="12.75">
      <c r="E303" s="14"/>
      <c r="F303" s="14"/>
      <c r="G303" s="1"/>
      <c r="H303" s="14"/>
      <c r="I303" s="14"/>
      <c r="J303" s="14"/>
      <c r="K303" s="14"/>
      <c r="L303" s="14"/>
    </row>
    <row r="305" spans="5:12" ht="12.75">
      <c r="E305" s="14"/>
      <c r="F305" s="14"/>
      <c r="G305" s="1"/>
      <c r="H305" s="14"/>
      <c r="I305" s="14"/>
      <c r="J305" s="14"/>
      <c r="K305" s="14"/>
      <c r="L305" s="14"/>
    </row>
    <row r="306" spans="5:12" ht="12.75">
      <c r="E306" s="14"/>
      <c r="F306" s="14"/>
      <c r="G306" s="1"/>
      <c r="H306" s="14"/>
      <c r="I306" s="14"/>
      <c r="J306" s="14"/>
      <c r="K306" s="14"/>
      <c r="L306" s="14"/>
    </row>
    <row r="307" spans="5:12" ht="12.75">
      <c r="E307" s="14"/>
      <c r="F307" s="14"/>
      <c r="G307" s="1"/>
      <c r="H307" s="14"/>
      <c r="I307" s="14"/>
      <c r="J307" s="14"/>
      <c r="K307" s="14"/>
      <c r="L307" s="14"/>
    </row>
    <row r="308" spans="5:12" ht="12.75">
      <c r="E308" s="14"/>
      <c r="F308" s="14"/>
      <c r="G308" s="1"/>
      <c r="H308" s="14"/>
      <c r="I308" s="14"/>
      <c r="J308" s="14"/>
      <c r="K308" s="14"/>
      <c r="L308" s="14"/>
    </row>
    <row r="309" spans="5:12" ht="12.75">
      <c r="E309" s="14"/>
      <c r="F309" s="14"/>
      <c r="G309" s="1"/>
      <c r="H309" s="14"/>
      <c r="I309" s="14"/>
      <c r="J309" s="14"/>
      <c r="K309" s="14"/>
      <c r="L309" s="14"/>
    </row>
    <row r="311" spans="5:12" ht="12.75">
      <c r="E311" s="14"/>
      <c r="F311" s="14"/>
      <c r="G311" s="1"/>
      <c r="H311" s="14"/>
      <c r="I311" s="14"/>
      <c r="J311" s="14"/>
      <c r="K311" s="14"/>
      <c r="L311" s="14"/>
    </row>
    <row r="312" spans="5:12" ht="12.75">
      <c r="E312" s="14"/>
      <c r="F312" s="14"/>
      <c r="G312" s="1"/>
      <c r="H312" s="14"/>
      <c r="I312" s="14"/>
      <c r="J312" s="14"/>
      <c r="K312" s="14"/>
      <c r="L312" s="14"/>
    </row>
    <row r="313" spans="5:12" ht="12.75">
      <c r="E313" s="14"/>
      <c r="F313" s="14"/>
      <c r="G313" s="1"/>
      <c r="H313" s="14"/>
      <c r="I313" s="14"/>
      <c r="J313" s="14"/>
      <c r="K313" s="14"/>
      <c r="L313" s="14"/>
    </row>
    <row r="314" spans="5:12" ht="12.75">
      <c r="E314" s="14"/>
      <c r="F314" s="14"/>
      <c r="G314" s="1"/>
      <c r="H314" s="14"/>
      <c r="I314" s="14"/>
      <c r="J314" s="14"/>
      <c r="K314" s="14"/>
      <c r="L314" s="14"/>
    </row>
    <row r="315" spans="5:12" ht="12.75">
      <c r="E315" s="14"/>
      <c r="F315" s="14"/>
      <c r="G315" s="1"/>
      <c r="H315" s="14"/>
      <c r="I315" s="14"/>
      <c r="J315" s="14"/>
      <c r="K315" s="14"/>
      <c r="L315" s="14"/>
    </row>
    <row r="317" spans="5:12" ht="12.75">
      <c r="E317" s="14"/>
      <c r="F317" s="14"/>
      <c r="G317" s="1"/>
      <c r="H317" s="14"/>
      <c r="I317" s="14"/>
      <c r="J317" s="14"/>
      <c r="K317" s="14"/>
      <c r="L317" s="14"/>
    </row>
    <row r="318" spans="5:12" ht="12.75">
      <c r="E318" s="14"/>
      <c r="F318" s="14"/>
      <c r="G318" s="1"/>
      <c r="H318" s="14"/>
      <c r="I318" s="14"/>
      <c r="J318" s="14"/>
      <c r="K318" s="14"/>
      <c r="L318" s="14"/>
    </row>
    <row r="319" spans="5:12" ht="12.75">
      <c r="E319" s="14"/>
      <c r="F319" s="14"/>
      <c r="G319" s="1"/>
      <c r="H319" s="14"/>
      <c r="I319" s="14"/>
      <c r="J319" s="14"/>
      <c r="K319" s="14"/>
      <c r="L319" s="14"/>
    </row>
    <row r="320" spans="5:12" ht="12.75">
      <c r="E320" s="14"/>
      <c r="F320" s="14"/>
      <c r="G320" s="1"/>
      <c r="H320" s="14"/>
      <c r="I320" s="14"/>
      <c r="J320" s="14"/>
      <c r="K320" s="14"/>
      <c r="L320" s="14"/>
    </row>
    <row r="321" spans="5:12" ht="12.75">
      <c r="E321" s="14"/>
      <c r="F321" s="14"/>
      <c r="G321" s="1"/>
      <c r="H321" s="14"/>
      <c r="I321" s="14"/>
      <c r="J321" s="14"/>
      <c r="K321" s="14"/>
      <c r="L321" s="14"/>
    </row>
    <row r="323" spans="5:12" ht="12.75">
      <c r="E323" s="14"/>
      <c r="F323" s="14"/>
      <c r="G323" s="1"/>
      <c r="H323" s="14"/>
      <c r="I323" s="14"/>
      <c r="J323" s="14"/>
      <c r="K323" s="14"/>
      <c r="L323" s="14"/>
    </row>
    <row r="324" spans="5:12" ht="12.75">
      <c r="E324" s="14"/>
      <c r="F324" s="14"/>
      <c r="G324" s="1"/>
      <c r="H324" s="14"/>
      <c r="I324" s="14"/>
      <c r="J324" s="14"/>
      <c r="K324" s="14"/>
      <c r="L324" s="14"/>
    </row>
    <row r="325" spans="5:12" ht="12.75">
      <c r="E325" s="14"/>
      <c r="F325" s="14"/>
      <c r="G325" s="1"/>
      <c r="H325" s="14"/>
      <c r="I325" s="14"/>
      <c r="J325" s="14"/>
      <c r="K325" s="14"/>
      <c r="L325" s="14"/>
    </row>
    <row r="326" spans="5:12" ht="12.75">
      <c r="E326" s="14"/>
      <c r="F326" s="14"/>
      <c r="G326" s="1"/>
      <c r="H326" s="14"/>
      <c r="I326" s="14"/>
      <c r="J326" s="14"/>
      <c r="K326" s="14"/>
      <c r="L326" s="14"/>
    </row>
    <row r="327" spans="5:12" ht="12.75">
      <c r="E327" s="14"/>
      <c r="F327" s="14"/>
      <c r="G327" s="1"/>
      <c r="H327" s="14"/>
      <c r="I327" s="14"/>
      <c r="J327" s="14"/>
      <c r="K327" s="14"/>
      <c r="L327" s="14"/>
    </row>
    <row r="328" spans="5:12" ht="12.75">
      <c r="E328" s="14"/>
      <c r="F328" s="14"/>
      <c r="G328" s="1"/>
      <c r="H328" s="14"/>
      <c r="I328" s="14"/>
      <c r="J328" s="14"/>
      <c r="K328" s="14"/>
      <c r="L328" s="14"/>
    </row>
    <row r="329" spans="5:12" ht="12.75">
      <c r="E329" s="14"/>
      <c r="F329" s="14"/>
      <c r="G329" s="1"/>
      <c r="H329" s="14"/>
      <c r="I329" s="14"/>
      <c r="J329" s="14"/>
      <c r="K329" s="14"/>
      <c r="L329" s="14"/>
    </row>
    <row r="330" spans="5:12" ht="12.75">
      <c r="E330" s="14"/>
      <c r="F330" s="14"/>
      <c r="G330" s="1"/>
      <c r="H330" s="14"/>
      <c r="I330" s="14"/>
      <c r="J330" s="14"/>
      <c r="K330" s="14"/>
      <c r="L330" s="14"/>
    </row>
    <row r="331" spans="5:12" ht="12.75">
      <c r="E331" s="14"/>
      <c r="F331" s="14"/>
      <c r="G331" s="1"/>
      <c r="H331" s="14"/>
      <c r="I331" s="14"/>
      <c r="J331" s="14"/>
      <c r="K331" s="14"/>
      <c r="L331" s="14"/>
    </row>
    <row r="332" spans="5:12" ht="12.75">
      <c r="E332" s="14"/>
      <c r="F332" s="14"/>
      <c r="G332" s="1"/>
      <c r="H332" s="14"/>
      <c r="I332" s="14"/>
      <c r="J332" s="14"/>
      <c r="K332" s="14"/>
      <c r="L332" s="14"/>
    </row>
    <row r="333" spans="5:12" ht="12.75">
      <c r="E333" s="14"/>
      <c r="F333" s="14"/>
      <c r="G333" s="1"/>
      <c r="H333" s="14"/>
      <c r="I333" s="14"/>
      <c r="J333" s="14"/>
      <c r="K333" s="14"/>
      <c r="L333" s="14"/>
    </row>
    <row r="355" spans="5:12" ht="12.75">
      <c r="E355" s="14"/>
      <c r="F355" s="14"/>
      <c r="G355" s="1"/>
      <c r="H355" s="14"/>
      <c r="I355" s="14"/>
      <c r="J355" s="14"/>
      <c r="K355" s="14"/>
      <c r="L355" s="14"/>
    </row>
    <row r="356" spans="5:12" ht="12.75">
      <c r="E356" s="14"/>
      <c r="F356" s="14"/>
      <c r="G356" s="1"/>
      <c r="H356" s="14"/>
      <c r="I356" s="14"/>
      <c r="L356" s="14"/>
    </row>
    <row r="363" spans="5:12" ht="12.75">
      <c r="E363" s="14"/>
      <c r="F363" s="14"/>
      <c r="G363" s="1"/>
      <c r="H363" s="14"/>
      <c r="I363" s="14"/>
      <c r="J363" s="14"/>
      <c r="K363" s="14"/>
      <c r="L363" s="14"/>
    </row>
    <row r="369" spans="5:12" ht="12.75">
      <c r="E369" s="14"/>
      <c r="F369" s="14"/>
      <c r="G369" s="1"/>
      <c r="H369" s="14"/>
      <c r="I369" s="14"/>
      <c r="J369" s="14"/>
      <c r="K369" s="14"/>
      <c r="L369" s="14"/>
    </row>
    <row r="370" spans="5:12" ht="12.75">
      <c r="E370" s="14"/>
      <c r="F370" s="14"/>
      <c r="G370" s="1"/>
      <c r="H370" s="14"/>
      <c r="I370" s="14"/>
      <c r="J370" s="14"/>
      <c r="K370" s="14"/>
      <c r="L370" s="14"/>
    </row>
    <row r="375" spans="5:12" ht="12.75">
      <c r="E375" s="14"/>
      <c r="F375" s="14"/>
      <c r="G375" s="1"/>
      <c r="H375" s="14"/>
      <c r="I375" s="14"/>
      <c r="J375" s="14"/>
      <c r="K375" s="14"/>
      <c r="L375" s="14"/>
    </row>
    <row r="376" spans="5:12" ht="12.75">
      <c r="E376" s="14"/>
      <c r="F376" s="14"/>
      <c r="G376" s="1"/>
      <c r="H376" s="14"/>
      <c r="I376" s="14"/>
      <c r="J376" s="14"/>
      <c r="K376" s="14"/>
      <c r="L376" s="14"/>
    </row>
    <row r="377" spans="5:12" ht="12.75">
      <c r="E377" s="14"/>
      <c r="F377" s="14"/>
      <c r="G377" s="1"/>
      <c r="H377" s="14"/>
      <c r="I377" s="14"/>
      <c r="J377" s="14"/>
      <c r="K377" s="14"/>
      <c r="L377" s="14"/>
    </row>
    <row r="381" spans="5:12" ht="12.75">
      <c r="E381" s="14"/>
      <c r="F381" s="14"/>
      <c r="G381" s="1"/>
      <c r="H381" s="14"/>
      <c r="I381" s="14"/>
      <c r="J381" s="14"/>
      <c r="K381" s="14"/>
      <c r="L381" s="14"/>
    </row>
    <row r="382" spans="5:12" ht="12.75">
      <c r="E382" s="14"/>
      <c r="F382" s="14"/>
      <c r="G382" s="1"/>
      <c r="H382" s="14"/>
      <c r="I382" s="14"/>
      <c r="J382" s="14"/>
      <c r="K382" s="14"/>
      <c r="L382" s="14"/>
    </row>
    <row r="383" spans="5:12" ht="12.75">
      <c r="E383" s="14"/>
      <c r="F383" s="14"/>
      <c r="G383" s="1"/>
      <c r="H383" s="14"/>
      <c r="I383" s="14"/>
      <c r="J383" s="14"/>
      <c r="K383" s="14"/>
      <c r="L383" s="14"/>
    </row>
    <row r="384" spans="5:12" ht="12.75">
      <c r="E384" s="14"/>
      <c r="F384" s="14"/>
      <c r="G384" s="1"/>
      <c r="H384" s="14"/>
      <c r="I384" s="14"/>
      <c r="J384" s="14"/>
      <c r="K384" s="14"/>
      <c r="L384" s="14"/>
    </row>
    <row r="386" spans="5:12" ht="12.75">
      <c r="E386" s="14"/>
      <c r="F386" s="14"/>
      <c r="G386" s="1"/>
      <c r="H386" s="14"/>
      <c r="I386" s="14"/>
      <c r="J386" s="14"/>
      <c r="K386" s="14"/>
      <c r="L386" s="14"/>
    </row>
    <row r="387" spans="5:12" ht="12.75">
      <c r="E387" s="14"/>
      <c r="F387" s="14"/>
      <c r="G387" s="1"/>
      <c r="H387" s="14"/>
      <c r="I387" s="14"/>
      <c r="J387" s="14"/>
      <c r="K387" s="14"/>
      <c r="L387" s="14"/>
    </row>
    <row r="388" spans="5:12" ht="12.75">
      <c r="E388" s="14"/>
      <c r="F388" s="14"/>
      <c r="G388" s="1"/>
      <c r="H388" s="14"/>
      <c r="I388" s="14"/>
      <c r="J388" s="14"/>
      <c r="K388" s="14"/>
      <c r="L388" s="14"/>
    </row>
    <row r="389" spans="5:12" ht="12.75">
      <c r="E389" s="14"/>
      <c r="F389" s="14"/>
      <c r="G389" s="1"/>
      <c r="H389" s="14"/>
      <c r="I389" s="14"/>
      <c r="J389" s="14"/>
      <c r="K389" s="14"/>
      <c r="L389" s="14"/>
    </row>
    <row r="390" spans="5:12" ht="12.75">
      <c r="E390" s="14"/>
      <c r="F390" s="14"/>
      <c r="G390" s="1"/>
      <c r="H390" s="14"/>
      <c r="I390" s="14"/>
      <c r="J390" s="14"/>
      <c r="K390" s="14"/>
      <c r="L390" s="14"/>
    </row>
    <row r="391" spans="5:12" ht="12.75">
      <c r="E391" s="14"/>
      <c r="F391" s="14"/>
      <c r="G391" s="1"/>
      <c r="H391" s="14"/>
      <c r="I391" s="14"/>
      <c r="J391" s="14"/>
      <c r="K391" s="14"/>
      <c r="L391" s="14"/>
    </row>
    <row r="393" spans="5:12" ht="12.75">
      <c r="E393" s="14"/>
      <c r="F393" s="14"/>
      <c r="G393" s="1"/>
      <c r="H393" s="14"/>
      <c r="I393" s="14"/>
      <c r="J393" s="14"/>
      <c r="K393" s="14"/>
      <c r="L393" s="14"/>
    </row>
    <row r="394" spans="5:12" ht="12.75">
      <c r="E394" s="14"/>
      <c r="F394" s="14"/>
      <c r="G394" s="1"/>
      <c r="H394" s="14"/>
      <c r="I394" s="14"/>
      <c r="J394" s="14"/>
      <c r="K394" s="14"/>
      <c r="L394" s="14"/>
    </row>
    <row r="395" spans="5:12" ht="12.75">
      <c r="E395" s="14"/>
      <c r="F395" s="14"/>
      <c r="G395" s="1"/>
      <c r="H395" s="14"/>
      <c r="I395" s="14"/>
      <c r="J395" s="14"/>
      <c r="K395" s="14"/>
      <c r="L395" s="14"/>
    </row>
    <row r="396" spans="5:12" ht="12.75">
      <c r="E396" s="14"/>
      <c r="F396" s="14"/>
      <c r="G396" s="1"/>
      <c r="H396" s="14"/>
      <c r="I396" s="14"/>
      <c r="J396" s="14"/>
      <c r="K396" s="14"/>
      <c r="L396" s="14"/>
    </row>
    <row r="397" spans="5:12" ht="12.75">
      <c r="E397" s="14"/>
      <c r="F397" s="14"/>
      <c r="G397" s="1"/>
      <c r="H397" s="14"/>
      <c r="I397" s="14"/>
      <c r="J397" s="14"/>
      <c r="K397" s="14"/>
      <c r="L397" s="14"/>
    </row>
    <row r="398" spans="5:12" ht="12.75">
      <c r="E398" s="14"/>
      <c r="F398" s="14"/>
      <c r="G398" s="1"/>
      <c r="H398" s="14"/>
      <c r="I398" s="14"/>
      <c r="J398" s="14"/>
      <c r="K398" s="14"/>
      <c r="L398" s="14"/>
    </row>
    <row r="399" spans="5:12" ht="12.75">
      <c r="E399" s="14"/>
      <c r="F399" s="14"/>
      <c r="G399" s="1"/>
      <c r="H399" s="14"/>
      <c r="I399" s="14"/>
      <c r="J399" s="14"/>
      <c r="K399" s="14"/>
      <c r="L399" s="14"/>
    </row>
    <row r="400" spans="5:12" ht="12.75">
      <c r="E400" s="14"/>
      <c r="F400" s="14"/>
      <c r="G400" s="1"/>
      <c r="H400" s="14"/>
      <c r="I400" s="14"/>
      <c r="J400" s="14"/>
      <c r="K400" s="14"/>
      <c r="L400" s="14"/>
    </row>
    <row r="401" spans="5:12" ht="12.75">
      <c r="E401" s="14"/>
      <c r="F401" s="14"/>
      <c r="G401" s="1"/>
      <c r="H401" s="14"/>
      <c r="I401" s="14"/>
      <c r="J401" s="14"/>
      <c r="K401" s="14"/>
      <c r="L401" s="14"/>
    </row>
    <row r="402" spans="5:12" ht="12.75">
      <c r="E402" s="14"/>
      <c r="F402" s="14"/>
      <c r="G402" s="1"/>
      <c r="H402" s="14"/>
      <c r="I402" s="14"/>
      <c r="J402" s="14"/>
      <c r="K402" s="14"/>
      <c r="L402" s="14"/>
    </row>
    <row r="417" spans="5:12" ht="12.75">
      <c r="E417" s="14"/>
      <c r="F417" s="14"/>
      <c r="G417" s="1"/>
      <c r="H417" s="14"/>
      <c r="I417" s="14"/>
      <c r="J417" s="14"/>
      <c r="K417" s="14"/>
      <c r="L417" s="14"/>
    </row>
    <row r="418" spans="5:12" ht="12.75">
      <c r="E418" s="14"/>
      <c r="F418" s="14"/>
      <c r="G418" s="1"/>
      <c r="H418" s="14"/>
      <c r="I418" s="14"/>
      <c r="J418" s="14"/>
      <c r="K418" s="14"/>
      <c r="L418" s="14"/>
    </row>
    <row r="419" spans="5:12" ht="12.75">
      <c r="E419" s="14"/>
      <c r="F419" s="14"/>
      <c r="G419" s="1"/>
      <c r="H419" s="14"/>
      <c r="I419" s="14"/>
      <c r="J419" s="14"/>
      <c r="K419" s="14"/>
      <c r="L419" s="14"/>
    </row>
    <row r="420" spans="5:12" ht="12.75">
      <c r="E420" s="14"/>
      <c r="F420" s="14"/>
      <c r="G420" s="1"/>
      <c r="H420" s="14"/>
      <c r="I420" s="14"/>
      <c r="J420" s="14"/>
      <c r="K420" s="14"/>
      <c r="L420" s="14"/>
    </row>
    <row r="421" spans="5:12" ht="12.75">
      <c r="E421" s="14"/>
      <c r="F421" s="14"/>
      <c r="G421" s="1"/>
      <c r="H421" s="14"/>
      <c r="I421" s="14"/>
      <c r="J421" s="14"/>
      <c r="K421" s="14"/>
      <c r="L421" s="14"/>
    </row>
    <row r="422" spans="5:12" ht="12.75">
      <c r="E422" s="14"/>
      <c r="F422" s="14"/>
      <c r="G422" s="1"/>
      <c r="H422" s="14"/>
      <c r="I422" s="14"/>
      <c r="J422" s="14"/>
      <c r="K422" s="14"/>
      <c r="L422" s="14"/>
    </row>
    <row r="423" spans="5:12" ht="12.75">
      <c r="E423" s="14"/>
      <c r="F423" s="14"/>
      <c r="G423" s="1"/>
      <c r="H423" s="14"/>
      <c r="I423" s="14"/>
      <c r="J423" s="14"/>
      <c r="K423" s="14"/>
      <c r="L423" s="14"/>
    </row>
    <row r="424" spans="5:12" ht="12.75">
      <c r="E424" s="14"/>
      <c r="F424" s="14"/>
      <c r="G424" s="1"/>
      <c r="H424" s="14"/>
      <c r="I424" s="14"/>
      <c r="J424" s="14"/>
      <c r="K424" s="14"/>
      <c r="L424" s="14"/>
    </row>
    <row r="427" spans="5:12" ht="12.75">
      <c r="E427" s="14"/>
      <c r="F427" s="14"/>
      <c r="G427" s="1"/>
      <c r="H427" s="14"/>
      <c r="I427" s="14"/>
      <c r="J427" s="14"/>
      <c r="K427" s="14"/>
      <c r="L427" s="14"/>
    </row>
    <row r="428" spans="5:12" ht="12.75">
      <c r="E428" s="14"/>
      <c r="F428" s="14"/>
      <c r="G428" s="1"/>
      <c r="H428" s="14"/>
      <c r="I428" s="14"/>
      <c r="J428" s="14"/>
      <c r="K428" s="14"/>
      <c r="L428" s="14"/>
    </row>
    <row r="430" spans="5:12" ht="12.75">
      <c r="E430" s="14"/>
      <c r="F430" s="14"/>
      <c r="G430" s="1"/>
      <c r="H430" s="14"/>
      <c r="I430" s="14"/>
      <c r="J430" s="14"/>
      <c r="K430" s="14"/>
      <c r="L430" s="14"/>
    </row>
    <row r="431" spans="5:12" ht="12.75">
      <c r="E431" s="14"/>
      <c r="F431" s="14"/>
      <c r="G431" s="1"/>
      <c r="H431" s="14"/>
      <c r="I431" s="14"/>
      <c r="J431" s="14"/>
      <c r="K431" s="14"/>
      <c r="L431" s="14"/>
    </row>
    <row r="432" spans="5:9" ht="12.75">
      <c r="E432" s="14"/>
      <c r="F432" s="14"/>
      <c r="G432" s="1"/>
      <c r="H432" s="14"/>
      <c r="I432" s="14"/>
    </row>
    <row r="433" spans="5:12" ht="12.75">
      <c r="E433" s="14"/>
      <c r="F433" s="14"/>
      <c r="G433" s="1"/>
      <c r="H433" s="14"/>
      <c r="I433" s="14"/>
      <c r="J433" s="14"/>
      <c r="K433" s="14"/>
      <c r="L433" s="14"/>
    </row>
    <row r="435" spans="5:12" ht="12.75">
      <c r="E435" s="14"/>
      <c r="F435" s="14"/>
      <c r="G435" s="1"/>
      <c r="H435" s="14"/>
      <c r="I435" s="14"/>
      <c r="J435" s="14"/>
      <c r="K435" s="14"/>
      <c r="L435" s="14"/>
    </row>
    <row r="436" spans="5:12" ht="12.75">
      <c r="E436" s="14"/>
      <c r="F436" s="14"/>
      <c r="G436" s="1"/>
      <c r="H436" s="14"/>
      <c r="I436" s="14"/>
      <c r="J436" s="14"/>
      <c r="K436" s="14"/>
      <c r="L436" s="14"/>
    </row>
    <row r="437" spans="5:12" ht="12.75">
      <c r="E437" s="14"/>
      <c r="F437" s="14"/>
      <c r="G437" s="1"/>
      <c r="H437" s="14"/>
      <c r="I437" s="14"/>
      <c r="J437" s="14"/>
      <c r="K437" s="14"/>
      <c r="L437" s="14"/>
    </row>
    <row r="438" spans="5:12" ht="12.75">
      <c r="E438" s="14"/>
      <c r="F438" s="14"/>
      <c r="G438" s="1"/>
      <c r="H438" s="14"/>
      <c r="I438" s="14"/>
      <c r="J438" s="14"/>
      <c r="K438" s="14"/>
      <c r="L438" s="14"/>
    </row>
    <row r="442" spans="5:12" ht="12.75">
      <c r="E442" s="14"/>
      <c r="F442" s="14"/>
      <c r="G442" s="1"/>
      <c r="H442" s="14"/>
      <c r="I442" s="14"/>
      <c r="J442" s="14"/>
      <c r="K442" s="14"/>
      <c r="L442" s="14"/>
    </row>
    <row r="443" spans="5:12" ht="12.75">
      <c r="E443" s="14"/>
      <c r="F443" s="14"/>
      <c r="G443" s="1"/>
      <c r="H443" s="14"/>
      <c r="I443" s="14"/>
      <c r="J443" s="14"/>
      <c r="K443" s="14"/>
      <c r="L443" s="14"/>
    </row>
    <row r="444" spans="5:12" ht="12.75">
      <c r="E444" s="14"/>
      <c r="F444" s="14"/>
      <c r="G444" s="1"/>
      <c r="H444" s="14"/>
      <c r="I444" s="14"/>
      <c r="J444" s="14"/>
      <c r="K444" s="14"/>
      <c r="L444" s="14"/>
    </row>
    <row r="458" spans="5:12" ht="12.75">
      <c r="E458" s="14"/>
      <c r="F458" s="14"/>
      <c r="G458" s="1"/>
      <c r="H458" s="14"/>
      <c r="I458" s="14"/>
      <c r="J458" s="14"/>
      <c r="K458" s="14"/>
      <c r="L458" s="14"/>
    </row>
    <row r="459" spans="5:12" ht="12.75">
      <c r="E459" s="14"/>
      <c r="F459" s="14"/>
      <c r="G459" s="1"/>
      <c r="H459" s="14"/>
      <c r="I459" s="14"/>
      <c r="J459" s="14"/>
      <c r="K459" s="14"/>
      <c r="L459" s="14"/>
    </row>
    <row r="460" spans="5:12" ht="12.75">
      <c r="E460" s="14"/>
      <c r="F460" s="14"/>
      <c r="G460" s="1"/>
      <c r="H460" s="14"/>
      <c r="I460" s="14"/>
      <c r="J460" s="14"/>
      <c r="K460" s="14"/>
      <c r="L460" s="14"/>
    </row>
    <row r="461" spans="5:12" ht="12.75">
      <c r="E461" s="14"/>
      <c r="F461" s="14"/>
      <c r="G461" s="1"/>
      <c r="H461" s="14"/>
      <c r="I461" s="14"/>
      <c r="J461" s="14"/>
      <c r="K461" s="14"/>
      <c r="L461" s="14"/>
    </row>
    <row r="462" spans="5:9" ht="12.75">
      <c r="E462" s="14"/>
      <c r="F462" s="14"/>
      <c r="G462" s="1"/>
      <c r="H462" s="14"/>
      <c r="I462" s="14"/>
    </row>
    <row r="474" spans="5:12" ht="12.75">
      <c r="E474" s="14"/>
      <c r="F474" s="14"/>
      <c r="G474" s="1"/>
      <c r="H474" s="14"/>
      <c r="I474" s="14"/>
      <c r="J474" s="14"/>
      <c r="K474" s="14"/>
      <c r="L474" s="14"/>
    </row>
    <row r="475" spans="5:12" ht="12.75">
      <c r="E475" s="14"/>
      <c r="F475" s="14"/>
      <c r="G475" s="1"/>
      <c r="H475" s="14"/>
      <c r="I475" s="14"/>
      <c r="J475" s="14"/>
      <c r="K475" s="14"/>
      <c r="L475" s="14"/>
    </row>
    <row r="476" spans="5:12" ht="12.75">
      <c r="E476" s="14"/>
      <c r="F476" s="14"/>
      <c r="G476" s="1"/>
      <c r="H476" s="14"/>
      <c r="I476" s="14"/>
      <c r="J476" s="14"/>
      <c r="K476" s="14"/>
      <c r="L476" s="14"/>
    </row>
    <row r="477" spans="5:12" ht="12.75">
      <c r="E477" s="14"/>
      <c r="F477" s="14"/>
      <c r="G477" s="1"/>
      <c r="H477" s="14"/>
      <c r="I477" s="14"/>
      <c r="J477" s="14"/>
      <c r="K477" s="14"/>
      <c r="L477" s="14"/>
    </row>
    <row r="478" spans="5:12" ht="12.75">
      <c r="E478" s="14"/>
      <c r="F478" s="14"/>
      <c r="G478" s="1"/>
      <c r="H478" s="14"/>
      <c r="I478" s="14"/>
      <c r="J478" s="14"/>
      <c r="K478" s="14"/>
      <c r="L478" s="14"/>
    </row>
    <row r="479" spans="5:12" ht="12.75">
      <c r="E479" s="14"/>
      <c r="F479" s="14"/>
      <c r="G479" s="1"/>
      <c r="H479" s="14"/>
      <c r="I479" s="14"/>
      <c r="J479" s="14"/>
      <c r="K479" s="14"/>
      <c r="L479" s="14"/>
    </row>
    <row r="480" spans="5:9" ht="12.75">
      <c r="E480" s="14"/>
      <c r="F480" s="14"/>
      <c r="G480" s="1"/>
      <c r="H480" s="14"/>
      <c r="I480" s="14"/>
    </row>
    <row r="489" spans="5:12" ht="12.75">
      <c r="E489" s="14"/>
      <c r="F489" s="14"/>
      <c r="G489" s="1"/>
      <c r="H489" s="14"/>
      <c r="I489" s="14"/>
      <c r="J489" s="14"/>
      <c r="K489" s="14"/>
      <c r="L489" s="14"/>
    </row>
    <row r="490" spans="5:12" ht="12.75">
      <c r="E490" s="14"/>
      <c r="F490" s="14"/>
      <c r="G490" s="1"/>
      <c r="H490" s="14"/>
      <c r="I490" s="14"/>
      <c r="J490" s="14"/>
      <c r="K490" s="14"/>
      <c r="L490" s="14"/>
    </row>
    <row r="491" spans="5:12" ht="12.75">
      <c r="E491" s="14"/>
      <c r="F491" s="14"/>
      <c r="G491" s="1"/>
      <c r="H491" s="14"/>
      <c r="I491" s="14"/>
      <c r="J491" s="14"/>
      <c r="K491" s="14"/>
      <c r="L491" s="14"/>
    </row>
    <row r="492" spans="5:12" ht="12.75">
      <c r="E492" s="14"/>
      <c r="F492" s="14"/>
      <c r="G492" s="1"/>
      <c r="H492" s="14"/>
      <c r="I492" s="14"/>
      <c r="J492" s="14"/>
      <c r="K492" s="14"/>
      <c r="L492" s="14"/>
    </row>
    <row r="497" spans="5:12" ht="12.75">
      <c r="E497" s="14"/>
      <c r="F497" s="14"/>
      <c r="G497" s="1"/>
      <c r="H497" s="14"/>
      <c r="I497" s="14"/>
      <c r="J497" s="14"/>
      <c r="K497" s="14"/>
      <c r="L497" s="14"/>
    </row>
    <row r="498" spans="5:12" ht="12.75">
      <c r="E498" s="14"/>
      <c r="F498" s="14"/>
      <c r="G498" s="1"/>
      <c r="H498" s="14"/>
      <c r="I498" s="14"/>
      <c r="J498" s="14"/>
      <c r="K498" s="14"/>
      <c r="L498" s="14"/>
    </row>
    <row r="499" spans="5:12" ht="12.75">
      <c r="E499" s="14"/>
      <c r="F499" s="14"/>
      <c r="G499" s="1"/>
      <c r="H499" s="14"/>
      <c r="I499" s="14"/>
      <c r="J499" s="14"/>
      <c r="K499" s="14"/>
      <c r="L499" s="14"/>
    </row>
    <row r="500" spans="5:12" ht="12.75">
      <c r="E500" s="14"/>
      <c r="F500" s="14"/>
      <c r="G500" s="1"/>
      <c r="H500" s="14"/>
      <c r="I500" s="14"/>
      <c r="J500" s="14"/>
      <c r="K500" s="14"/>
      <c r="L500" s="14"/>
    </row>
    <row r="501" spans="5:12" ht="12.75">
      <c r="E501" s="14"/>
      <c r="F501" s="14"/>
      <c r="G501" s="1"/>
      <c r="H501" s="14"/>
      <c r="I501" s="14"/>
      <c r="J501" s="14"/>
      <c r="K501" s="14"/>
      <c r="L501" s="14"/>
    </row>
    <row r="502" spans="5:12" ht="12.75">
      <c r="E502" s="14"/>
      <c r="F502" s="14"/>
      <c r="G502" s="1"/>
      <c r="H502" s="14"/>
      <c r="I502" s="14"/>
      <c r="J502" s="14"/>
      <c r="K502" s="14"/>
      <c r="L502" s="14"/>
    </row>
    <row r="503" spans="5:12" ht="12.75">
      <c r="E503" s="14"/>
      <c r="F503" s="14"/>
      <c r="G503" s="1"/>
      <c r="H503" s="14"/>
      <c r="I503" s="14"/>
      <c r="J503" s="14"/>
      <c r="K503" s="14"/>
      <c r="L503" s="14"/>
    </row>
    <row r="504" spans="5:12" ht="12.75">
      <c r="E504" s="14"/>
      <c r="F504" s="14"/>
      <c r="G504" s="1"/>
      <c r="H504" s="14"/>
      <c r="I504" s="14"/>
      <c r="J504" s="14"/>
      <c r="K504" s="14"/>
      <c r="L504" s="14"/>
    </row>
    <row r="507" spans="6:12" ht="12.75">
      <c r="F507" s="14"/>
      <c r="G507" s="1"/>
      <c r="H507" s="14"/>
      <c r="I507" s="14"/>
      <c r="J507" s="14"/>
      <c r="K507" s="14"/>
      <c r="L507" s="14"/>
    </row>
    <row r="508" spans="5:12" ht="12.75">
      <c r="E508" s="14"/>
      <c r="F508" s="14"/>
      <c r="G508" s="1"/>
      <c r="H508" s="14"/>
      <c r="I508" s="14"/>
      <c r="J508" s="14"/>
      <c r="K508" s="14"/>
      <c r="L508" s="14"/>
    </row>
    <row r="509" spans="5:12" ht="12.75">
      <c r="E509" s="14"/>
      <c r="F509" s="14"/>
      <c r="G509" s="1"/>
      <c r="H509" s="14"/>
      <c r="I509" s="14"/>
      <c r="J509" s="14"/>
      <c r="K509" s="14"/>
      <c r="L509" s="14"/>
    </row>
    <row r="510" spans="5:12" ht="12.75">
      <c r="E510" s="14"/>
      <c r="F510" s="14"/>
      <c r="G510" s="1"/>
      <c r="H510" s="14"/>
      <c r="I510" s="14"/>
      <c r="J510" s="14"/>
      <c r="K510" s="14"/>
      <c r="L510" s="14"/>
    </row>
    <row r="511" spans="5:12" ht="12.75">
      <c r="E511" s="14"/>
      <c r="F511" s="14"/>
      <c r="G511" s="1"/>
      <c r="H511" s="14"/>
      <c r="I511" s="14"/>
      <c r="J511" s="14"/>
      <c r="K511" s="14"/>
      <c r="L511" s="14"/>
    </row>
    <row r="512" spans="5:12" ht="12.75">
      <c r="E512" s="14"/>
      <c r="F512" s="14"/>
      <c r="G512" s="1"/>
      <c r="H512" s="14"/>
      <c r="I512" s="14"/>
      <c r="J512" s="14"/>
      <c r="K512" s="14"/>
      <c r="L512" s="14"/>
    </row>
    <row r="513" spans="5:12" ht="12.75">
      <c r="E513" s="14"/>
      <c r="F513" s="14"/>
      <c r="G513" s="1"/>
      <c r="H513" s="14"/>
      <c r="I513" s="14"/>
      <c r="J513" s="14"/>
      <c r="K513" s="14"/>
      <c r="L513" s="14"/>
    </row>
    <row r="514" spans="5:12" ht="12.75">
      <c r="E514" s="14"/>
      <c r="F514" s="14"/>
      <c r="G514" s="1"/>
      <c r="H514" s="14"/>
      <c r="I514" s="14"/>
      <c r="J514" s="14"/>
      <c r="K514" s="14"/>
      <c r="L514" s="14"/>
    </row>
    <row r="515" spans="5:12" ht="12.75">
      <c r="E515" s="14"/>
      <c r="F515" s="14"/>
      <c r="G515" s="1"/>
      <c r="H515" s="14"/>
      <c r="I515" s="14"/>
      <c r="J515" s="14"/>
      <c r="K515" s="14"/>
      <c r="L515" s="14"/>
    </row>
    <row r="516" spans="5:12" ht="12.75">
      <c r="E516" s="14"/>
      <c r="F516" s="14"/>
      <c r="G516" s="1"/>
      <c r="H516" s="14"/>
      <c r="I516" s="14"/>
      <c r="J516" s="14"/>
      <c r="K516" s="14"/>
      <c r="L516" s="14"/>
    </row>
    <row r="517" spans="5:12" ht="12.75">
      <c r="E517" s="14"/>
      <c r="F517" s="14"/>
      <c r="G517" s="1"/>
      <c r="H517" s="14"/>
      <c r="I517" s="14"/>
      <c r="J517" s="14"/>
      <c r="K517" s="14"/>
      <c r="L517" s="14"/>
    </row>
    <row r="518" spans="5:12" ht="12.75">
      <c r="E518" s="14"/>
      <c r="F518" s="14"/>
      <c r="G518" s="1"/>
      <c r="H518" s="14"/>
      <c r="I518" s="14"/>
      <c r="J518" s="14"/>
      <c r="K518" s="14"/>
      <c r="L518" s="14"/>
    </row>
    <row r="519" spans="5:12" ht="12.75">
      <c r="E519" s="14"/>
      <c r="F519" s="14"/>
      <c r="G519" s="1"/>
      <c r="H519" s="14"/>
      <c r="I519" s="14"/>
      <c r="J519" s="14"/>
      <c r="K519" s="14"/>
      <c r="L519" s="14"/>
    </row>
    <row r="520" spans="5:12" ht="12.75">
      <c r="E520" s="14"/>
      <c r="F520" s="14"/>
      <c r="G520" s="1"/>
      <c r="H520" s="14"/>
      <c r="I520" s="14"/>
      <c r="J520" s="14"/>
      <c r="K520" s="14"/>
      <c r="L520" s="14"/>
    </row>
    <row r="521" spans="5:12" ht="12.75">
      <c r="E521" s="14"/>
      <c r="F521" s="14"/>
      <c r="G521" s="1"/>
      <c r="H521" s="14"/>
      <c r="I521" s="14"/>
      <c r="J521" s="14"/>
      <c r="K521" s="14"/>
      <c r="L521" s="14"/>
    </row>
    <row r="522" spans="5:12" ht="12.75">
      <c r="E522" s="14"/>
      <c r="F522" s="14"/>
      <c r="G522" s="1"/>
      <c r="H522" s="14"/>
      <c r="I522" s="14"/>
      <c r="J522" s="14"/>
      <c r="K522" s="14"/>
      <c r="L522" s="14"/>
    </row>
    <row r="523" spans="5:12" ht="12.75">
      <c r="E523" s="14"/>
      <c r="F523" s="14"/>
      <c r="G523" s="1"/>
      <c r="H523" s="14"/>
      <c r="I523" s="14"/>
      <c r="J523" s="14"/>
      <c r="K523" s="14"/>
      <c r="L523" s="14"/>
    </row>
    <row r="524" spans="5:12" ht="12.75">
      <c r="E524" s="14"/>
      <c r="F524" s="14"/>
      <c r="G524" s="1"/>
      <c r="H524" s="14"/>
      <c r="I524" s="14"/>
      <c r="J524" s="14"/>
      <c r="K524" s="14"/>
      <c r="L524" s="14"/>
    </row>
    <row r="525" spans="5:12" ht="12.75">
      <c r="E525" s="14"/>
      <c r="F525" s="14"/>
      <c r="G525" s="1"/>
      <c r="H525" s="14"/>
      <c r="I525" s="14"/>
      <c r="J525" s="14"/>
      <c r="K525" s="14"/>
      <c r="L525" s="14"/>
    </row>
    <row r="526" spans="5:12" ht="12.75">
      <c r="E526" s="14"/>
      <c r="F526" s="14"/>
      <c r="G526" s="1"/>
      <c r="H526" s="14"/>
      <c r="I526" s="14"/>
      <c r="J526" s="14"/>
      <c r="K526" s="14"/>
      <c r="L526" s="14"/>
    </row>
    <row r="527" spans="5:12" ht="12.75">
      <c r="E527" s="14"/>
      <c r="F527" s="14"/>
      <c r="G527" s="1"/>
      <c r="H527" s="14"/>
      <c r="I527" s="14"/>
      <c r="J527" s="14"/>
      <c r="K527" s="14"/>
      <c r="L527" s="14"/>
    </row>
    <row r="528" spans="5:12" ht="12.75">
      <c r="E528" s="14"/>
      <c r="F528" s="14"/>
      <c r="G528" s="1"/>
      <c r="H528" s="14"/>
      <c r="I528" s="14"/>
      <c r="J528" s="14"/>
      <c r="K528" s="14"/>
      <c r="L528" s="14"/>
    </row>
    <row r="529" spans="5:12" ht="12.75">
      <c r="E529" s="14"/>
      <c r="F529" s="14"/>
      <c r="G529" s="1"/>
      <c r="H529" s="14"/>
      <c r="I529" s="14"/>
      <c r="J529" s="14"/>
      <c r="K529" s="14"/>
      <c r="L529" s="14"/>
    </row>
    <row r="530" spans="5:12" ht="12.75">
      <c r="E530" s="14"/>
      <c r="F530" s="14"/>
      <c r="G530" s="1"/>
      <c r="H530" s="14"/>
      <c r="I530" s="14"/>
      <c r="J530" s="14"/>
      <c r="K530" s="14"/>
      <c r="L530" s="14"/>
    </row>
    <row r="531" spans="5:12" ht="12.75">
      <c r="E531" s="14"/>
      <c r="F531" s="14"/>
      <c r="G531" s="1"/>
      <c r="H531" s="14"/>
      <c r="I531" s="14"/>
      <c r="J531" s="14"/>
      <c r="K531" s="14"/>
      <c r="L531" s="14"/>
    </row>
    <row r="532" spans="5:12" ht="12.75">
      <c r="E532" s="14"/>
      <c r="F532" s="14"/>
      <c r="G532" s="1"/>
      <c r="H532" s="14"/>
      <c r="I532" s="14"/>
      <c r="J532" s="14"/>
      <c r="K532" s="14"/>
      <c r="L532" s="14"/>
    </row>
    <row r="533" spans="5:12" ht="12.75">
      <c r="E533" s="14"/>
      <c r="F533" s="14"/>
      <c r="G533" s="1"/>
      <c r="H533" s="14"/>
      <c r="I533" s="14"/>
      <c r="J533" s="14"/>
      <c r="K533" s="14"/>
      <c r="L533" s="14"/>
    </row>
    <row r="534" spans="5:12" ht="12.75">
      <c r="E534" s="14"/>
      <c r="F534" s="14"/>
      <c r="G534" s="1"/>
      <c r="H534" s="14"/>
      <c r="I534" s="14"/>
      <c r="J534" s="14"/>
      <c r="K534" s="14"/>
      <c r="L534" s="14"/>
    </row>
    <row r="535" spans="5:12" ht="12.75">
      <c r="E535" s="14"/>
      <c r="F535" s="14"/>
      <c r="G535" s="1"/>
      <c r="H535" s="14"/>
      <c r="I535" s="14"/>
      <c r="J535" s="14"/>
      <c r="K535" s="14"/>
      <c r="L535" s="14"/>
    </row>
    <row r="536" spans="5:12" ht="12.75">
      <c r="E536" s="14"/>
      <c r="F536" s="14"/>
      <c r="G536" s="1"/>
      <c r="H536" s="14"/>
      <c r="I536" s="14"/>
      <c r="J536" s="14"/>
      <c r="K536" s="14"/>
      <c r="L536" s="14"/>
    </row>
    <row r="537" spans="5:12" ht="12.75">
      <c r="E537" s="14"/>
      <c r="F537" s="14"/>
      <c r="G537" s="1"/>
      <c r="H537" s="14"/>
      <c r="I537" s="14"/>
      <c r="J537" s="14"/>
      <c r="K537" s="14"/>
      <c r="L537" s="14"/>
    </row>
    <row r="538" spans="5:12" ht="12.75">
      <c r="E538" s="14"/>
      <c r="F538" s="14"/>
      <c r="G538" s="1"/>
      <c r="H538" s="14"/>
      <c r="I538" s="14"/>
      <c r="J538" s="14"/>
      <c r="K538" s="14"/>
      <c r="L538" s="14"/>
    </row>
    <row r="539" spans="5:12" ht="12.75">
      <c r="E539" s="14"/>
      <c r="F539" s="14"/>
      <c r="G539" s="1"/>
      <c r="H539" s="14"/>
      <c r="I539" s="14"/>
      <c r="J539" s="14"/>
      <c r="K539" s="14"/>
      <c r="L539" s="14"/>
    </row>
    <row r="540" spans="5:12" ht="12.75">
      <c r="E540" s="14"/>
      <c r="F540" s="14"/>
      <c r="G540" s="1"/>
      <c r="H540" s="14"/>
      <c r="I540" s="14"/>
      <c r="J540" s="14"/>
      <c r="K540" s="14"/>
      <c r="L540" s="14"/>
    </row>
    <row r="541" spans="5:12" ht="12.75">
      <c r="E541" s="14"/>
      <c r="F541" s="14"/>
      <c r="G541" s="1"/>
      <c r="H541" s="14"/>
      <c r="I541" s="14"/>
      <c r="J541" s="14"/>
      <c r="K541" s="14"/>
      <c r="L541" s="14"/>
    </row>
    <row r="542" spans="5:12" ht="12.75">
      <c r="E542" s="14"/>
      <c r="F542" s="14"/>
      <c r="G542" s="1"/>
      <c r="H542" s="14"/>
      <c r="I542" s="14"/>
      <c r="J542" s="14"/>
      <c r="K542" s="14"/>
      <c r="L542" s="14"/>
    </row>
    <row r="543" spans="5:12" ht="12.75">
      <c r="E543" s="14"/>
      <c r="F543" s="14"/>
      <c r="G543" s="1"/>
      <c r="H543" s="14"/>
      <c r="I543" s="14"/>
      <c r="J543" s="14"/>
      <c r="K543" s="14"/>
      <c r="L543" s="14"/>
    </row>
    <row r="544" spans="5:12" ht="12.75">
      <c r="E544" s="14"/>
      <c r="F544" s="14"/>
      <c r="G544" s="1"/>
      <c r="H544" s="14"/>
      <c r="I544" s="14"/>
      <c r="J544" s="14"/>
      <c r="K544" s="14"/>
      <c r="L544" s="14"/>
    </row>
    <row r="545" spans="5:12" ht="12.75">
      <c r="E545" s="14"/>
      <c r="F545" s="14"/>
      <c r="G545" s="1"/>
      <c r="H545" s="14"/>
      <c r="I545" s="14"/>
      <c r="J545" s="14"/>
      <c r="K545" s="14"/>
      <c r="L545" s="14"/>
    </row>
    <row r="546" spans="5:12" ht="12.75">
      <c r="E546" s="14"/>
      <c r="F546" s="14"/>
      <c r="G546" s="1"/>
      <c r="H546" s="14"/>
      <c r="I546" s="14"/>
      <c r="J546" s="14"/>
      <c r="K546" s="14"/>
      <c r="L546" s="14"/>
    </row>
    <row r="547" spans="5:12" ht="12.75">
      <c r="E547" s="14"/>
      <c r="F547" s="14"/>
      <c r="G547" s="1"/>
      <c r="H547" s="14"/>
      <c r="I547" s="14"/>
      <c r="J547" s="14"/>
      <c r="K547" s="14"/>
      <c r="L547" s="14"/>
    </row>
    <row r="548" spans="5:12" ht="12.75">
      <c r="E548" s="14"/>
      <c r="F548" s="14"/>
      <c r="G548" s="1"/>
      <c r="H548" s="14"/>
      <c r="I548" s="14"/>
      <c r="J548" s="14"/>
      <c r="K548" s="14"/>
      <c r="L548" s="14"/>
    </row>
    <row r="549" spans="5:12" ht="12.75">
      <c r="E549" s="14"/>
      <c r="F549" s="14"/>
      <c r="G549" s="1"/>
      <c r="H549" s="14"/>
      <c r="I549" s="14"/>
      <c r="J549" s="14"/>
      <c r="K549" s="14"/>
      <c r="L549" s="14"/>
    </row>
    <row r="550" spans="5:12" ht="12.75">
      <c r="E550" s="14"/>
      <c r="F550" s="14"/>
      <c r="G550" s="1"/>
      <c r="H550" s="14"/>
      <c r="I550" s="14"/>
      <c r="J550" s="14"/>
      <c r="K550" s="14"/>
      <c r="L550" s="14"/>
    </row>
    <row r="551" spans="5:12" ht="12.75">
      <c r="E551" s="14"/>
      <c r="F551" s="14"/>
      <c r="G551" s="1"/>
      <c r="H551" s="14"/>
      <c r="I551" s="14"/>
      <c r="J551" s="14"/>
      <c r="K551" s="14"/>
      <c r="L551" s="14"/>
    </row>
    <row r="552" spans="5:12" ht="12.75">
      <c r="E552" s="14"/>
      <c r="F552" s="14"/>
      <c r="G552" s="1"/>
      <c r="H552" s="14"/>
      <c r="I552" s="14"/>
      <c r="J552" s="14"/>
      <c r="K552" s="14"/>
      <c r="L552" s="14"/>
    </row>
    <row r="553" spans="5:12" ht="12.75">
      <c r="E553" s="14"/>
      <c r="F553" s="14"/>
      <c r="G553" s="1"/>
      <c r="H553" s="14"/>
      <c r="I553" s="14"/>
      <c r="J553" s="14"/>
      <c r="K553" s="14"/>
      <c r="L553" s="14"/>
    </row>
    <row r="554" spans="5:12" ht="12.75">
      <c r="E554" s="14"/>
      <c r="F554" s="14"/>
      <c r="G554" s="1"/>
      <c r="H554" s="14"/>
      <c r="I554" s="14"/>
      <c r="J554" s="14"/>
      <c r="K554" s="14"/>
      <c r="L554" s="14"/>
    </row>
    <row r="555" spans="5:12" ht="12.75">
      <c r="E555" s="14"/>
      <c r="F555" s="14"/>
      <c r="G555" s="1"/>
      <c r="H555" s="14"/>
      <c r="I555" s="14"/>
      <c r="J555" s="14"/>
      <c r="K555" s="14"/>
      <c r="L555" s="14"/>
    </row>
    <row r="556" spans="5:12" ht="12.75">
      <c r="E556" s="14"/>
      <c r="F556" s="14"/>
      <c r="G556" s="1"/>
      <c r="H556" s="14"/>
      <c r="I556" s="14"/>
      <c r="J556" s="14"/>
      <c r="K556" s="14"/>
      <c r="L556" s="14"/>
    </row>
    <row r="557" spans="5:12" ht="12.75">
      <c r="E557" s="14"/>
      <c r="F557" s="14"/>
      <c r="G557" s="1"/>
      <c r="H557" s="14"/>
      <c r="I557" s="14"/>
      <c r="J557" s="14"/>
      <c r="K557" s="14"/>
      <c r="L557" s="14"/>
    </row>
    <row r="558" spans="5:12" ht="12.75">
      <c r="E558" s="14"/>
      <c r="F558" s="14"/>
      <c r="G558" s="1"/>
      <c r="H558" s="14"/>
      <c r="I558" s="14"/>
      <c r="J558" s="14"/>
      <c r="K558" s="14"/>
      <c r="L558" s="14"/>
    </row>
    <row r="559" spans="5:12" ht="12.75">
      <c r="E559" s="14"/>
      <c r="F559" s="14"/>
      <c r="G559" s="1"/>
      <c r="H559" s="14"/>
      <c r="I559" s="14"/>
      <c r="J559" s="14"/>
      <c r="K559" s="14"/>
      <c r="L559" s="14"/>
    </row>
    <row r="560" spans="5:12" ht="12.75">
      <c r="E560" s="14"/>
      <c r="F560" s="14"/>
      <c r="G560" s="1"/>
      <c r="H560" s="14"/>
      <c r="I560" s="14"/>
      <c r="J560" s="14"/>
      <c r="K560" s="14"/>
      <c r="L560" s="14"/>
    </row>
    <row r="561" spans="5:12" ht="12.75">
      <c r="E561" s="14"/>
      <c r="F561" s="14"/>
      <c r="G561" s="1"/>
      <c r="H561" s="14"/>
      <c r="I561" s="14"/>
      <c r="J561" s="14"/>
      <c r="K561" s="14"/>
      <c r="L561" s="14"/>
    </row>
    <row r="562" spans="5:12" ht="12.75">
      <c r="E562" s="14"/>
      <c r="F562" s="14"/>
      <c r="G562" s="1"/>
      <c r="H562" s="14"/>
      <c r="I562" s="14"/>
      <c r="J562" s="14"/>
      <c r="K562" s="14"/>
      <c r="L562" s="14"/>
    </row>
    <row r="563" spans="5:12" ht="12.75">
      <c r="E563" s="14"/>
      <c r="F563" s="14"/>
      <c r="G563" s="1"/>
      <c r="H563" s="14"/>
      <c r="I563" s="14"/>
      <c r="J563" s="14"/>
      <c r="K563" s="14"/>
      <c r="L563" s="14"/>
    </row>
    <row r="564" spans="5:12" ht="12.75">
      <c r="E564" s="14"/>
      <c r="F564" s="14"/>
      <c r="G564" s="1"/>
      <c r="H564" s="14"/>
      <c r="I564" s="14"/>
      <c r="J564" s="14"/>
      <c r="K564" s="14"/>
      <c r="L564" s="14"/>
    </row>
    <row r="565" spans="5:12" ht="12.75">
      <c r="E565" s="14"/>
      <c r="F565" s="14"/>
      <c r="G565" s="1"/>
      <c r="H565" s="14"/>
      <c r="I565" s="14"/>
      <c r="J565" s="14"/>
      <c r="K565" s="14"/>
      <c r="L565" s="14"/>
    </row>
    <row r="566" spans="5:12" ht="12.75">
      <c r="E566" s="14"/>
      <c r="F566" s="14"/>
      <c r="G566" s="1"/>
      <c r="H566" s="14"/>
      <c r="I566" s="14"/>
      <c r="J566" s="14"/>
      <c r="K566" s="14"/>
      <c r="L566" s="14"/>
    </row>
    <row r="567" spans="5:12" ht="12.75">
      <c r="E567" s="14"/>
      <c r="F567" s="14"/>
      <c r="G567" s="1"/>
      <c r="H567" s="14"/>
      <c r="I567" s="14"/>
      <c r="J567" s="14"/>
      <c r="K567" s="14"/>
      <c r="L567" s="14"/>
    </row>
    <row r="568" spans="5:12" ht="12.75">
      <c r="E568" s="14"/>
      <c r="F568" s="14"/>
      <c r="G568" s="1"/>
      <c r="H568" s="14"/>
      <c r="I568" s="14"/>
      <c r="J568" s="14"/>
      <c r="K568" s="14"/>
      <c r="L568" s="14"/>
    </row>
    <row r="569" spans="5:12" ht="12.75">
      <c r="E569" s="14"/>
      <c r="F569" s="14"/>
      <c r="G569" s="1"/>
      <c r="H569" s="14"/>
      <c r="I569" s="14"/>
      <c r="J569" s="14"/>
      <c r="K569" s="14"/>
      <c r="L569" s="14"/>
    </row>
    <row r="570" spans="5:12" ht="12.75">
      <c r="E570" s="14"/>
      <c r="F570" s="14"/>
      <c r="G570" s="1"/>
      <c r="H570" s="14"/>
      <c r="I570" s="14"/>
      <c r="J570" s="14"/>
      <c r="K570" s="14"/>
      <c r="L570" s="14"/>
    </row>
    <row r="571" spans="5:12" ht="12.75">
      <c r="E571" s="14"/>
      <c r="F571" s="14"/>
      <c r="G571" s="1"/>
      <c r="H571" s="14"/>
      <c r="I571" s="14"/>
      <c r="J571" s="14"/>
      <c r="K571" s="14"/>
      <c r="L571" s="14"/>
    </row>
    <row r="572" spans="5:12" ht="12.75">
      <c r="E572" s="14"/>
      <c r="F572" s="14"/>
      <c r="G572" s="1"/>
      <c r="H572" s="14"/>
      <c r="I572" s="14"/>
      <c r="J572" s="14"/>
      <c r="K572" s="14"/>
      <c r="L572" s="14"/>
    </row>
    <row r="573" spans="5:12" ht="12.75">
      <c r="E573" s="14"/>
      <c r="F573" s="14"/>
      <c r="G573" s="1"/>
      <c r="H573" s="14"/>
      <c r="I573" s="14"/>
      <c r="J573" s="14"/>
      <c r="K573" s="14"/>
      <c r="L573" s="14"/>
    </row>
    <row r="574" spans="5:12" ht="12.75">
      <c r="E574" s="14"/>
      <c r="F574" s="14"/>
      <c r="G574" s="1"/>
      <c r="H574" s="14"/>
      <c r="I574" s="14"/>
      <c r="J574" s="14"/>
      <c r="K574" s="14"/>
      <c r="L574" s="14"/>
    </row>
    <row r="575" spans="5:12" ht="12.75">
      <c r="E575" s="14"/>
      <c r="F575" s="14"/>
      <c r="G575" s="1"/>
      <c r="H575" s="14"/>
      <c r="I575" s="14"/>
      <c r="J575" s="14"/>
      <c r="K575" s="14"/>
      <c r="L575" s="14"/>
    </row>
    <row r="576" spans="5:12" ht="12.75">
      <c r="E576" s="14"/>
      <c r="F576" s="14"/>
      <c r="G576" s="1"/>
      <c r="H576" s="14"/>
      <c r="I576" s="14"/>
      <c r="J576" s="14"/>
      <c r="K576" s="14"/>
      <c r="L576" s="14"/>
    </row>
    <row r="577" spans="5:12" ht="12.75">
      <c r="E577" s="14"/>
      <c r="F577" s="14"/>
      <c r="G577" s="1"/>
      <c r="H577" s="14"/>
      <c r="I577" s="14"/>
      <c r="J577" s="14"/>
      <c r="K577" s="14"/>
      <c r="L577" s="14"/>
    </row>
    <row r="578" spans="5:12" ht="12.75">
      <c r="E578" s="14"/>
      <c r="F578" s="14"/>
      <c r="G578" s="1"/>
      <c r="H578" s="14"/>
      <c r="I578" s="14"/>
      <c r="J578" s="14"/>
      <c r="K578" s="14"/>
      <c r="L578" s="14"/>
    </row>
    <row r="579" spans="5:12" ht="12.75">
      <c r="E579" s="14"/>
      <c r="F579" s="14"/>
      <c r="G579" s="1"/>
      <c r="H579" s="14"/>
      <c r="I579" s="14"/>
      <c r="J579" s="14"/>
      <c r="K579" s="14"/>
      <c r="L579" s="14"/>
    </row>
    <row r="580" spans="5:12" ht="12.75">
      <c r="E580" s="14"/>
      <c r="F580" s="14"/>
      <c r="G580" s="1"/>
      <c r="H580" s="14"/>
      <c r="I580" s="14"/>
      <c r="J580" s="14"/>
      <c r="K580" s="14"/>
      <c r="L580" s="14"/>
    </row>
    <row r="581" spans="5:12" ht="12.75">
      <c r="E581" s="14"/>
      <c r="F581" s="14"/>
      <c r="G581" s="1"/>
      <c r="H581" s="14"/>
      <c r="I581" s="14"/>
      <c r="J581" s="14"/>
      <c r="K581" s="14"/>
      <c r="L581" s="14"/>
    </row>
    <row r="582" spans="5:12" ht="12.75">
      <c r="E582" s="14"/>
      <c r="F582" s="14"/>
      <c r="G582" s="1"/>
      <c r="H582" s="14"/>
      <c r="I582" s="14"/>
      <c r="J582" s="14"/>
      <c r="K582" s="14"/>
      <c r="L582" s="14"/>
    </row>
    <row r="583" spans="5:12" ht="12.75">
      <c r="E583" s="14"/>
      <c r="F583" s="14"/>
      <c r="G583" s="1"/>
      <c r="H583" s="14"/>
      <c r="I583" s="14"/>
      <c r="J583" s="14"/>
      <c r="K583" s="14"/>
      <c r="L583" s="14"/>
    </row>
    <row r="584" spans="5:12" ht="12.75">
      <c r="E584" s="14"/>
      <c r="F584" s="14"/>
      <c r="G584" s="1"/>
      <c r="H584" s="14"/>
      <c r="I584" s="14"/>
      <c r="J584" s="14"/>
      <c r="K584" s="14"/>
      <c r="L584" s="14"/>
    </row>
    <row r="585" spans="5:12" ht="12.75">
      <c r="E585" s="14"/>
      <c r="F585" s="14"/>
      <c r="G585" s="1"/>
      <c r="H585" s="14"/>
      <c r="I585" s="14"/>
      <c r="J585" s="14"/>
      <c r="K585" s="14"/>
      <c r="L585" s="14"/>
    </row>
    <row r="586" spans="5:12" ht="12.75">
      <c r="E586" s="14"/>
      <c r="F586" s="14"/>
      <c r="G586" s="1"/>
      <c r="H586" s="14"/>
      <c r="I586" s="14"/>
      <c r="J586" s="14"/>
      <c r="K586" s="14"/>
      <c r="L586" s="14"/>
    </row>
    <row r="587" spans="5:12" ht="12.75">
      <c r="E587" s="14"/>
      <c r="F587" s="14"/>
      <c r="G587" s="1"/>
      <c r="H587" s="14"/>
      <c r="I587" s="14"/>
      <c r="J587" s="14"/>
      <c r="K587" s="14"/>
      <c r="L587" s="14"/>
    </row>
    <row r="588" spans="5:12" ht="12.75">
      <c r="E588" s="14"/>
      <c r="F588" s="14"/>
      <c r="G588" s="1"/>
      <c r="H588" s="14"/>
      <c r="I588" s="14"/>
      <c r="J588" s="14"/>
      <c r="K588" s="14"/>
      <c r="L588" s="14"/>
    </row>
    <row r="589" spans="5:12" ht="12.75">
      <c r="E589" s="14"/>
      <c r="F589" s="14"/>
      <c r="G589" s="1"/>
      <c r="H589" s="14"/>
      <c r="I589" s="14"/>
      <c r="J589" s="14"/>
      <c r="K589" s="14"/>
      <c r="L589" s="14"/>
    </row>
    <row r="590" spans="5:12" ht="12.75">
      <c r="E590" s="14"/>
      <c r="F590" s="14"/>
      <c r="G590" s="1"/>
      <c r="H590" s="14"/>
      <c r="I590" s="14"/>
      <c r="J590" s="14"/>
      <c r="K590" s="14"/>
      <c r="L590" s="14"/>
    </row>
    <row r="591" spans="5:12" ht="12.75">
      <c r="E591" s="14"/>
      <c r="F591" s="14"/>
      <c r="G591" s="1"/>
      <c r="H591" s="14"/>
      <c r="I591" s="14"/>
      <c r="J591" s="14"/>
      <c r="K591" s="14"/>
      <c r="L591" s="14"/>
    </row>
    <row r="592" spans="5:12" ht="12.75">
      <c r="E592" s="14"/>
      <c r="F592" s="14"/>
      <c r="G592" s="1"/>
      <c r="H592" s="14"/>
      <c r="I592" s="14"/>
      <c r="J592" s="14"/>
      <c r="K592" s="14"/>
      <c r="L592" s="14"/>
    </row>
    <row r="593" spans="5:12" ht="12.75">
      <c r="E593" s="14"/>
      <c r="F593" s="14"/>
      <c r="G593" s="1"/>
      <c r="H593" s="14"/>
      <c r="I593" s="14"/>
      <c r="J593" s="14"/>
      <c r="K593" s="14"/>
      <c r="L593" s="14"/>
    </row>
    <row r="594" spans="5:12" ht="12.75">
      <c r="E594" s="14"/>
      <c r="F594" s="14"/>
      <c r="G594" s="1"/>
      <c r="H594" s="14"/>
      <c r="I594" s="14"/>
      <c r="J594" s="14"/>
      <c r="K594" s="14"/>
      <c r="L594" s="14"/>
    </row>
    <row r="595" spans="5:12" ht="12.75">
      <c r="E595" s="14"/>
      <c r="F595" s="14"/>
      <c r="G595" s="1"/>
      <c r="H595" s="14"/>
      <c r="I595" s="14"/>
      <c r="J595" s="14"/>
      <c r="K595" s="14"/>
      <c r="L595" s="14"/>
    </row>
    <row r="596" spans="5:12" ht="12.75">
      <c r="E596" s="14"/>
      <c r="F596" s="14"/>
      <c r="G596" s="1"/>
      <c r="H596" s="14"/>
      <c r="I596" s="14"/>
      <c r="J596" s="14"/>
      <c r="K596" s="14"/>
      <c r="L596" s="1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2015-09-24T05:54:25Z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