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3605" activeTab="1"/>
  </bookViews>
  <sheets>
    <sheet name="who vs. whom" sheetId="1" r:id="rId1"/>
    <sheet name="and following subjec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<sst xmlns="http://schemas.openxmlformats.org/spreadsheetml/2006/main" count="205" uniqueCount="37">
  <si>
    <t>dependent variable</t>
  </si>
  <si>
    <t>independent variable</t>
  </si>
  <si>
    <t>total</t>
  </si>
  <si>
    <t>chi-squares</t>
  </si>
  <si>
    <t>expected</t>
  </si>
  <si>
    <t>sig level</t>
  </si>
  <si>
    <t>chi-square</t>
  </si>
  <si>
    <t>2 x 2 chi-square</t>
  </si>
  <si>
    <t>Newcombe-Wilson test</t>
  </si>
  <si>
    <t>Wilson</t>
  </si>
  <si>
    <t>z</t>
  </si>
  <si>
    <t>p'</t>
  </si>
  <si>
    <t>upper</t>
  </si>
  <si>
    <t>lower</t>
  </si>
  <si>
    <t>mean</t>
  </si>
  <si>
    <t>z²/n</t>
  </si>
  <si>
    <t>probabilities</t>
  </si>
  <si>
    <t>2 x 2</t>
  </si>
  <si>
    <t xml:space="preserve">Advanced different pop. z test </t>
  </si>
  <si>
    <t>Wilson error bar widths</t>
  </si>
  <si>
    <t>e'</t>
  </si>
  <si>
    <t>wd+</t>
  </si>
  <si>
    <t>wd-</t>
  </si>
  <si>
    <t>d = p(¬a)-p(a)</t>
  </si>
  <si>
    <t>p1 = p(a)</t>
  </si>
  <si>
    <t>p2 = p(¬a)</t>
  </si>
  <si>
    <r>
      <t>c</t>
    </r>
    <r>
      <rPr>
        <b/>
        <sz val="10"/>
        <rFont val="Arial"/>
        <family val="2"/>
      </rPr>
      <t>²</t>
    </r>
  </si>
  <si>
    <t>who</t>
  </si>
  <si>
    <t>whom</t>
  </si>
  <si>
    <t>spoken</t>
  </si>
  <si>
    <t>written</t>
  </si>
  <si>
    <t>u+</t>
  </si>
  <si>
    <t>u-</t>
  </si>
  <si>
    <t>I or we</t>
  </si>
  <si>
    <t>other</t>
  </si>
  <si>
    <t>all data</t>
  </si>
  <si>
    <t>ICE-GB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</si>
</sst>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0.0000"/>
    <numFmt numFmtId="166" formatCode="0.00000000000000"/>
    <numFmt numFmtId="167" formatCode="0.000000000000000"/>
    <numFmt numFmtId="168" formatCode="0.0000000000000000"/>
    <numFmt numFmtId="169" formatCode="0.0"/>
    <numFmt numFmtId="170" formatCode="#,##0.0000000000000"/>
    <numFmt numFmtId="171" formatCode="0.000000"/>
    <numFmt numFmtId="172" formatCode="0.00000000000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5"/>
      <name val="Arial"/>
      <family val="0"/>
    </font>
    <font>
      <sz val="8.75"/>
      <name val="Arial"/>
      <family val="2"/>
    </font>
    <font>
      <sz val="8.2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3.25"/>
      <name val="Arial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right"/>
    </xf>
    <xf numFmtId="3" fontId="24" fillId="23" borderId="10" xfId="0" applyNumberFormat="1" applyFont="1" applyFill="1" applyBorder="1" applyAlignment="1">
      <alignment/>
    </xf>
    <xf numFmtId="3" fontId="24" fillId="23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3" fontId="24" fillId="23" borderId="12" xfId="0" applyNumberFormat="1" applyFont="1" applyFill="1" applyBorder="1" applyAlignment="1">
      <alignment/>
    </xf>
    <xf numFmtId="3" fontId="24" fillId="23" borderId="13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4" fillId="0" borderId="0" xfId="0" applyFont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4" fillId="0" borderId="0" xfId="0" applyFont="1" applyAlignment="1">
      <alignment horizontal="left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171" fontId="0" fillId="24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24" fillId="24" borderId="0" xfId="0" applyFont="1" applyFill="1" applyBorder="1" applyAlignment="1">
      <alignment/>
    </xf>
    <xf numFmtId="2" fontId="0" fillId="24" borderId="16" xfId="0" applyNumberFormat="1" applyFill="1" applyBorder="1" applyAlignment="1">
      <alignment/>
    </xf>
    <xf numFmtId="0" fontId="26" fillId="0" borderId="0" xfId="0" applyFont="1" applyAlignment="1">
      <alignment horizontal="left"/>
    </xf>
    <xf numFmtId="165" fontId="0" fillId="24" borderId="0" xfId="0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165" fontId="0" fillId="24" borderId="0" xfId="0" applyNumberFormat="1" applyFont="1" applyFill="1" applyAlignment="1">
      <alignment horizontal="right"/>
    </xf>
    <xf numFmtId="165" fontId="0" fillId="24" borderId="16" xfId="0" applyNumberFormat="1" applyFont="1" applyFill="1" applyBorder="1" applyAlignment="1">
      <alignment/>
    </xf>
    <xf numFmtId="2" fontId="24" fillId="24" borderId="0" xfId="0" applyNumberFormat="1" applyFont="1" applyFill="1" applyBorder="1" applyAlignment="1">
      <alignment/>
    </xf>
    <xf numFmtId="165" fontId="0" fillId="24" borderId="17" xfId="0" applyNumberFormat="1" applyFill="1" applyBorder="1" applyAlignment="1">
      <alignment/>
    </xf>
    <xf numFmtId="165" fontId="0" fillId="24" borderId="15" xfId="0" applyNumberFormat="1" applyFill="1" applyBorder="1" applyAlignment="1">
      <alignment/>
    </xf>
    <xf numFmtId="2" fontId="24" fillId="2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25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3" fontId="24" fillId="22" borderId="12" xfId="0" applyNumberFormat="1" applyFont="1" applyFill="1" applyBorder="1" applyAlignment="1">
      <alignment/>
    </xf>
    <xf numFmtId="3" fontId="24" fillId="22" borderId="15" xfId="0" applyNumberFormat="1" applyFont="1" applyFill="1" applyBorder="1" applyAlignment="1">
      <alignment/>
    </xf>
    <xf numFmtId="3" fontId="24" fillId="23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'who vs. whom'!$B$4</c:f>
              <c:strCache>
                <c:ptCount val="1"/>
                <c:pt idx="0">
                  <c:v>spoken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whom'!$C$3:$D$3</c:f>
              <c:strCache/>
            </c:strRef>
          </c:cat>
          <c:val>
            <c:numRef>
              <c:f>'who vs. whom'!$C$4:$D$4</c:f>
              <c:numCache/>
            </c:numRef>
          </c:val>
          <c:shape val="box"/>
        </c:ser>
        <c:ser>
          <c:idx val="1"/>
          <c:order val="1"/>
          <c:tx>
            <c:strRef>
              <c:f>'who vs. whom'!$B$5</c:f>
              <c:strCache>
                <c:ptCount val="1"/>
                <c:pt idx="0">
                  <c:v>written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whom'!$C$3:$D$3</c:f>
              <c:strCache/>
            </c:strRef>
          </c:cat>
          <c:val>
            <c:numRef>
              <c:f>'who vs. whom'!$C$5:$D$5</c:f>
              <c:numCache/>
            </c:numRef>
          </c:val>
          <c:shape val="box"/>
        </c:ser>
        <c:shape val="box"/>
        <c:axId val="45727049"/>
        <c:axId val="51016006"/>
        <c:axId val="3069167"/>
      </c:bar3DChart>
      <c:catAx>
        <c:axId val="4572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016006"/>
        <c:crosses val="autoZero"/>
        <c:auto val="1"/>
        <c:lblOffset val="100"/>
        <c:noMultiLvlLbl val="0"/>
      </c:catAx>
      <c:valAx>
        <c:axId val="51016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727049"/>
        <c:crossesAt val="1"/>
        <c:crossBetween val="between"/>
        <c:dispUnits/>
      </c:valAx>
      <c:serAx>
        <c:axId val="306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01600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subject'!$K$76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'and following subject'!$O$77:$O$78</c:f>
                <c:numCache>
                  <c:ptCount val="2"/>
                  <c:pt idx="0">
                    <c:v>0.2718412573055582</c:v>
                  </c:pt>
                  <c:pt idx="1">
                    <c:v>0.2588323988378779</c:v>
                  </c:pt>
                </c:numCache>
              </c:numRef>
            </c:plus>
            <c:minus>
              <c:numRef>
                <c:f>'and following subject'!$P$77:$P$78</c:f>
                <c:numCache>
                  <c:ptCount val="2"/>
                  <c:pt idx="0">
                    <c:v>0.45900669149847184</c:v>
                  </c:pt>
                  <c:pt idx="1">
                    <c:v>0</c:v>
                  </c:pt>
                </c:numCache>
              </c:numRef>
            </c:minus>
            <c:noEndCap val="0"/>
          </c:errBars>
          <c:cat>
            <c:strRef>
              <c:f>'and following subject'!$J$77:$J$78</c:f>
              <c:strCache/>
            </c:strRef>
          </c:cat>
          <c:val>
            <c:numRef>
              <c:f>'and following subject'!$K$77:$K$78</c:f>
              <c:numCache/>
            </c:numRef>
          </c:val>
          <c:smooth val="0"/>
        </c:ser>
        <c:marker val="1"/>
        <c:axId val="31382320"/>
        <c:axId val="37672049"/>
      </c:lineChart>
      <c:catAx>
        <c:axId val="3138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72049"/>
        <c:crosses val="autoZero"/>
        <c:auto val="1"/>
        <c:lblOffset val="100"/>
        <c:noMultiLvlLbl val="0"/>
      </c:catAx>
      <c:valAx>
        <c:axId val="3767204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38232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subject'!$A$2</c:f>
              <c:strCache>
                <c:ptCount val="1"/>
                <c:pt idx="0">
                  <c:v>all data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'and following subject'!$O$4:$O$5</c:f>
                <c:numCache>
                  <c:ptCount val="2"/>
                  <c:pt idx="0">
                    <c:v>0.09987981608599161</c:v>
                  </c:pt>
                  <c:pt idx="1">
                    <c:v>0.17866212633683637</c:v>
                  </c:pt>
                </c:numCache>
              </c:numRef>
            </c:plus>
            <c:minus>
              <c:numRef>
                <c:f>'and following subject'!$P$4:$P$5</c:f>
                <c:numCache>
                  <c:ptCount val="2"/>
                  <c:pt idx="0">
                    <c:v>0.1918637177110546</c:v>
                  </c:pt>
                  <c:pt idx="1">
                    <c:v>0.17404898904733473</c:v>
                  </c:pt>
                </c:numCache>
              </c:numRef>
            </c:minus>
            <c:noEndCap val="0"/>
          </c:errBars>
          <c:cat>
            <c:strRef>
              <c:f>'and following subject'!$J$4:$J$5</c:f>
              <c:strCache/>
            </c:strRef>
          </c:cat>
          <c:val>
            <c:numRef>
              <c:f>'and following subject'!$K$4:$K$5</c:f>
              <c:numCache/>
            </c:numRef>
          </c:val>
          <c:smooth val="0"/>
        </c:ser>
        <c:ser>
          <c:idx val="1"/>
          <c:order val="1"/>
          <c:tx>
            <c:strRef>
              <c:f>'and following subject'!$A$39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'and following subject'!$O$41:$O$42</c:f>
                <c:numCache>
                  <c:ptCount val="2"/>
                  <c:pt idx="0">
                    <c:v>0.09304694476937525</c:v>
                  </c:pt>
                  <c:pt idx="1">
                    <c:v>0.12158391234543009</c:v>
                  </c:pt>
                </c:numCache>
              </c:numRef>
            </c:plus>
            <c:minus>
              <c:numRef>
                <c:f>'and following subject'!$P$41:$P$42</c:f>
                <c:numCache>
                  <c:ptCount val="2"/>
                  <c:pt idx="0">
                    <c:v>0.20350311032663082</c:v>
                  </c:pt>
                  <c:pt idx="1">
                    <c:v>0.24258842370393285</c:v>
                  </c:pt>
                </c:numCache>
              </c:numRef>
            </c:minus>
            <c:noEndCap val="0"/>
          </c:errBars>
          <c:val>
            <c:numRef>
              <c:f>'and following subject'!$K$41:$K$42</c:f>
              <c:numCache/>
            </c:numRef>
          </c:val>
          <c:smooth val="0"/>
        </c:ser>
        <c:ser>
          <c:idx val="2"/>
          <c:order val="2"/>
          <c:tx>
            <c:strRef>
              <c:f>'and following subject'!$A$75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'and following subject'!$O$77:$O$78</c:f>
                <c:numCache>
                  <c:ptCount val="2"/>
                  <c:pt idx="0">
                    <c:v>0.2718412573055582</c:v>
                  </c:pt>
                  <c:pt idx="1">
                    <c:v>0.2588323988378779</c:v>
                  </c:pt>
                </c:numCache>
              </c:numRef>
            </c:plus>
            <c:minus>
              <c:numRef>
                <c:f>'and following subject'!$P$77:$P$78</c:f>
                <c:numCache>
                  <c:ptCount val="2"/>
                  <c:pt idx="0">
                    <c:v>0.45900669149847184</c:v>
                  </c:pt>
                  <c:pt idx="1">
                    <c:v>0</c:v>
                  </c:pt>
                </c:numCache>
              </c:numRef>
            </c:minus>
            <c:noEndCap val="0"/>
          </c:errBars>
          <c:val>
            <c:numRef>
              <c:f>'and following subject'!$K$77:$K$78</c:f>
              <c:numCache/>
            </c:numRef>
          </c:val>
          <c:smooth val="0"/>
        </c:ser>
        <c:marker val="1"/>
        <c:axId val="18747598"/>
        <c:axId val="6809431"/>
      </c:lineChart>
      <c:catAx>
        <c:axId val="1874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9431"/>
        <c:crosses val="autoZero"/>
        <c:auto val="1"/>
        <c:lblOffset val="100"/>
        <c:noMultiLvlLbl val="0"/>
      </c:catAx>
      <c:valAx>
        <c:axId val="680943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74759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25"/>
          <c:y val="0.7475"/>
          <c:w val="0.422"/>
          <c:h val="0.1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'who vs. whom'!$K$3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'who vs. whom'!$O$4:$O$5</c:f>
                <c:numCache>
                  <c:ptCount val="2"/>
                  <c:pt idx="0">
                    <c:v>0.00715458438800598</c:v>
                  </c:pt>
                  <c:pt idx="1">
                    <c:v>0.013980447677293784</c:v>
                  </c:pt>
                </c:numCache>
              </c:numRef>
            </c:plus>
            <c:minus>
              <c:numRef>
                <c:f>'who vs. whom'!$P$4:$P$5</c:f>
                <c:numCache>
                  <c:ptCount val="2"/>
                  <c:pt idx="0">
                    <c:v>0.009580000742408612</c:v>
                  </c:pt>
                  <c:pt idx="1">
                    <c:v>0.01835066167325028</c:v>
                  </c:pt>
                </c:numCache>
              </c:numRef>
            </c:minus>
            <c:noEndCap val="0"/>
          </c:errBars>
          <c:cat>
            <c:strRef>
              <c:f>'who vs. whom'!$J$4:$J$5</c:f>
              <c:strCache/>
            </c:strRef>
          </c:cat>
          <c:val>
            <c:numRef>
              <c:f>'who vs. whom'!$K$4:$K$5</c:f>
              <c:numCache/>
            </c:numRef>
          </c:val>
          <c:smooth val="0"/>
        </c:ser>
        <c:ser>
          <c:idx val="1"/>
          <c:order val="1"/>
          <c:tx>
            <c:strRef>
              <c:f>'who vs. whom'!$L$3</c:f>
              <c:strCache>
                <c:ptCount val="1"/>
                <c:pt idx="0">
                  <c:v>whom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'who vs. whom'!$P$4:$P$5</c:f>
                <c:numCache>
                  <c:ptCount val="2"/>
                  <c:pt idx="0">
                    <c:v>0.009580000742408612</c:v>
                  </c:pt>
                  <c:pt idx="1">
                    <c:v>0.01835066167325028</c:v>
                  </c:pt>
                </c:numCache>
              </c:numRef>
            </c:plus>
            <c:minus>
              <c:numRef>
                <c:f>'who vs. whom'!$O$4:$O$5</c:f>
                <c:numCache>
                  <c:ptCount val="2"/>
                  <c:pt idx="0">
                    <c:v>0.00715458438800598</c:v>
                  </c:pt>
                  <c:pt idx="1">
                    <c:v>0.013980447677293784</c:v>
                  </c:pt>
                </c:numCache>
              </c:numRef>
            </c:minus>
            <c:noEndCap val="0"/>
          </c:errBars>
          <c:val>
            <c:numRef>
              <c:f>'who vs. whom'!$L$4:$L$5</c:f>
              <c:numCache/>
            </c:numRef>
          </c:val>
          <c:smooth val="0"/>
        </c:ser>
        <c:marker val="1"/>
        <c:axId val="21896980"/>
        <c:axId val="31032645"/>
      </c:lineChart>
      <c:catAx>
        <c:axId val="21896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32645"/>
        <c:crosses val="autoZero"/>
        <c:auto val="1"/>
        <c:lblOffset val="100"/>
        <c:noMultiLvlLbl val="0"/>
      </c:catAx>
      <c:valAx>
        <c:axId val="310326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189698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'who vs. whom'!$B$41</c:f>
              <c:strCache>
                <c:ptCount val="1"/>
                <c:pt idx="0">
                  <c:v>spoken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whom'!$C$40:$D$40</c:f>
              <c:strCache/>
            </c:strRef>
          </c:cat>
          <c:val>
            <c:numRef>
              <c:f>'who vs. whom'!$C$41:$D$41</c:f>
              <c:numCache/>
            </c:numRef>
          </c:val>
          <c:shape val="box"/>
        </c:ser>
        <c:ser>
          <c:idx val="1"/>
          <c:order val="1"/>
          <c:tx>
            <c:strRef>
              <c:f>'who vs. whom'!$B$42</c:f>
              <c:strCache>
                <c:ptCount val="1"/>
                <c:pt idx="0">
                  <c:v>written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whom'!$C$40:$D$40</c:f>
              <c:strCache/>
            </c:strRef>
          </c:cat>
          <c:val>
            <c:numRef>
              <c:f>'who vs. whom'!$C$42:$D$42</c:f>
              <c:numCache/>
            </c:numRef>
          </c:val>
          <c:shape val="box"/>
        </c:ser>
        <c:shape val="box"/>
        <c:axId val="27531474"/>
        <c:axId val="60215243"/>
        <c:axId val="1411584"/>
      </c:bar3DChart>
      <c:catAx>
        <c:axId val="275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0215243"/>
        <c:crosses val="autoZero"/>
        <c:auto val="1"/>
        <c:lblOffset val="100"/>
        <c:noMultiLvlLbl val="0"/>
      </c:catAx>
      <c:valAx>
        <c:axId val="60215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531474"/>
        <c:crossesAt val="1"/>
        <c:crossBetween val="between"/>
        <c:dispUnits/>
      </c:valAx>
      <c:serAx>
        <c:axId val="1411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021524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'who vs. whom'!$K$40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'who vs. whom'!$O$41:$O$42</c:f>
                <c:numCache>
                  <c:ptCount val="2"/>
                  <c:pt idx="0">
                    <c:v>0.056338743498271726</c:v>
                  </c:pt>
                  <c:pt idx="1">
                    <c:v>0.12327885799285526</c:v>
                  </c:pt>
                </c:numCache>
              </c:numRef>
            </c:plus>
            <c:minus>
              <c:numRef>
                <c:f>'who vs. whom'!$P$41:$P$42</c:f>
                <c:numCache>
                  <c:ptCount val="2"/>
                  <c:pt idx="0">
                    <c:v>0.06774702666581212</c:v>
                  </c:pt>
                  <c:pt idx="1">
                    <c:v>0.10594632237031115</c:v>
                  </c:pt>
                </c:numCache>
              </c:numRef>
            </c:minus>
            <c:noEndCap val="0"/>
          </c:errBars>
          <c:cat>
            <c:strRef>
              <c:f>'who vs. whom'!$J$41:$J$42</c:f>
              <c:strCache/>
            </c:strRef>
          </c:cat>
          <c:val>
            <c:numRef>
              <c:f>'who vs. whom'!$K$41:$K$42</c:f>
              <c:numCache/>
            </c:numRef>
          </c:val>
          <c:smooth val="0"/>
        </c:ser>
        <c:marker val="1"/>
        <c:axId val="40935937"/>
        <c:axId val="46291486"/>
      </c:lineChart>
      <c:catAx>
        <c:axId val="4093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91486"/>
        <c:crosses val="autoZero"/>
        <c:auto val="1"/>
        <c:lblOffset val="100"/>
        <c:noMultiLvlLbl val="0"/>
      </c:catAx>
      <c:valAx>
        <c:axId val="462914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93593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'and following subject'!$B$4</c:f>
              <c:strCache>
                <c:ptCount val="1"/>
                <c:pt idx="0">
                  <c:v>I or we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subject'!$C$3:$D$3</c:f>
              <c:strCache/>
            </c:strRef>
          </c:cat>
          <c:val>
            <c:numRef>
              <c:f>'and following subject'!$C$4:$D$4</c:f>
              <c:numCache/>
            </c:numRef>
          </c:val>
          <c:shape val="box"/>
        </c:ser>
        <c:ser>
          <c:idx val="1"/>
          <c:order val="1"/>
          <c:tx>
            <c:strRef>
              <c:f>'and following subject'!$B$5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subject'!$C$3:$D$3</c:f>
              <c:strCache/>
            </c:strRef>
          </c:cat>
          <c:val>
            <c:numRef>
              <c:f>'and following subject'!$C$5:$D$5</c:f>
              <c:numCache/>
            </c:numRef>
          </c:val>
          <c:shape val="box"/>
        </c:ser>
        <c:shape val="box"/>
        <c:axId val="275815"/>
        <c:axId val="7998636"/>
        <c:axId val="30633853"/>
      </c:bar3DChart>
      <c:catAx>
        <c:axId val="2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98636"/>
        <c:crosses val="autoZero"/>
        <c:auto val="1"/>
        <c:lblOffset val="100"/>
        <c:noMultiLvlLbl val="0"/>
      </c:catAx>
      <c:valAx>
        <c:axId val="7998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815"/>
        <c:crossesAt val="1"/>
        <c:crossBetween val="between"/>
        <c:dispUnits/>
      </c:valAx>
      <c:serAx>
        <c:axId val="3063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9863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subject'!$K$3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'and following subject'!$O$4:$O$5</c:f>
                <c:numCache>
                  <c:ptCount val="2"/>
                  <c:pt idx="0">
                    <c:v>0.09987981608599161</c:v>
                  </c:pt>
                  <c:pt idx="1">
                    <c:v>0.17866212633683637</c:v>
                  </c:pt>
                </c:numCache>
              </c:numRef>
            </c:plus>
            <c:minus>
              <c:numRef>
                <c:f>'and following subject'!$P$4:$P$5</c:f>
                <c:numCache>
                  <c:ptCount val="2"/>
                  <c:pt idx="0">
                    <c:v>0.1918637177110546</c:v>
                  </c:pt>
                  <c:pt idx="1">
                    <c:v>0.17404898904733473</c:v>
                  </c:pt>
                </c:numCache>
              </c:numRef>
            </c:minus>
            <c:noEndCap val="0"/>
          </c:errBars>
          <c:cat>
            <c:strRef>
              <c:f>'and following subject'!$J$4:$J$5</c:f>
              <c:strCache/>
            </c:strRef>
          </c:cat>
          <c:val>
            <c:numRef>
              <c:f>'and following subject'!$K$4:$K$5</c:f>
              <c:numCache/>
            </c:numRef>
          </c:val>
          <c:smooth val="0"/>
        </c:ser>
        <c:marker val="1"/>
        <c:axId val="15966506"/>
        <c:axId val="60375491"/>
      </c:lineChart>
      <c:catAx>
        <c:axId val="1596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75491"/>
        <c:crosses val="autoZero"/>
        <c:auto val="1"/>
        <c:lblOffset val="100"/>
        <c:noMultiLvlLbl val="0"/>
      </c:catAx>
      <c:valAx>
        <c:axId val="6037549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96650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'and following subject'!$B$41</c:f>
              <c:strCache>
                <c:ptCount val="1"/>
                <c:pt idx="0">
                  <c:v>I or we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subject'!$C$40:$D$40</c:f>
              <c:strCache/>
            </c:strRef>
          </c:cat>
          <c:val>
            <c:numRef>
              <c:f>'and following subject'!$C$41:$D$41</c:f>
              <c:numCache/>
            </c:numRef>
          </c:val>
          <c:shape val="box"/>
        </c:ser>
        <c:ser>
          <c:idx val="1"/>
          <c:order val="1"/>
          <c:tx>
            <c:strRef>
              <c:f>'and following subject'!$B$42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subject'!$C$40:$D$40</c:f>
              <c:strCache/>
            </c:strRef>
          </c:cat>
          <c:val>
            <c:numRef>
              <c:f>'and following subject'!$C$42:$D$42</c:f>
              <c:numCache/>
            </c:numRef>
          </c:val>
          <c:shape val="box"/>
        </c:ser>
        <c:shape val="box"/>
        <c:axId val="6058776"/>
        <c:axId val="41486777"/>
        <c:axId val="62265846"/>
      </c:bar3DChart>
      <c:catAx>
        <c:axId val="6058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86777"/>
        <c:crosses val="autoZero"/>
        <c:auto val="1"/>
        <c:lblOffset val="100"/>
        <c:noMultiLvlLbl val="0"/>
      </c:catAx>
      <c:valAx>
        <c:axId val="414867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8776"/>
        <c:crossesAt val="1"/>
        <c:crossBetween val="between"/>
        <c:dispUnits/>
      </c:valAx>
      <c:serAx>
        <c:axId val="6226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8677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subject'!$K$40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'and following subject'!$O$41:$O$42</c:f>
                <c:numCache>
                  <c:ptCount val="2"/>
                  <c:pt idx="0">
                    <c:v>0.09304694476937525</c:v>
                  </c:pt>
                  <c:pt idx="1">
                    <c:v>0.12158391234543009</c:v>
                  </c:pt>
                </c:numCache>
              </c:numRef>
            </c:plus>
            <c:minus>
              <c:numRef>
                <c:f>'and following subject'!$P$41:$P$42</c:f>
                <c:numCache>
                  <c:ptCount val="2"/>
                  <c:pt idx="0">
                    <c:v>0.20350311032663082</c:v>
                  </c:pt>
                  <c:pt idx="1">
                    <c:v>0.24258842370393285</c:v>
                  </c:pt>
                </c:numCache>
              </c:numRef>
            </c:minus>
            <c:noEndCap val="0"/>
          </c:errBars>
          <c:cat>
            <c:strRef>
              <c:f>'and following subject'!$J$41:$J$42</c:f>
              <c:strCache/>
            </c:strRef>
          </c:cat>
          <c:val>
            <c:numRef>
              <c:f>'and following subject'!$K$41:$K$42</c:f>
              <c:numCache/>
            </c:numRef>
          </c:val>
          <c:smooth val="0"/>
        </c:ser>
        <c:marker val="1"/>
        <c:axId val="60879071"/>
        <c:axId val="20662596"/>
      </c:lineChart>
      <c:catAx>
        <c:axId val="6087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62596"/>
        <c:crosses val="autoZero"/>
        <c:auto val="1"/>
        <c:lblOffset val="100"/>
        <c:noMultiLvlLbl val="0"/>
      </c:catAx>
      <c:valAx>
        <c:axId val="2066259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087907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'and following subject'!$B$77</c:f>
              <c:strCache>
                <c:ptCount val="1"/>
                <c:pt idx="0">
                  <c:v>I or we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subject'!$C$76:$D$76</c:f>
              <c:strCache/>
            </c:strRef>
          </c:cat>
          <c:val>
            <c:numRef>
              <c:f>'and following subject'!$C$77:$D$77</c:f>
              <c:numCache/>
            </c:numRef>
          </c:val>
          <c:shape val="box"/>
        </c:ser>
        <c:ser>
          <c:idx val="1"/>
          <c:order val="1"/>
          <c:tx>
            <c:strRef>
              <c:f>'and following subject'!$B$78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subject'!$C$76:$D$76</c:f>
              <c:strCache/>
            </c:strRef>
          </c:cat>
          <c:val>
            <c:numRef>
              <c:f>'and following subject'!$C$78:$D$78</c:f>
              <c:numCache/>
            </c:numRef>
          </c:val>
          <c:shape val="box"/>
        </c:ser>
        <c:shape val="box"/>
        <c:axId val="62344373"/>
        <c:axId val="63156354"/>
        <c:axId val="19594939"/>
      </c:bar3DChart>
      <c:catAx>
        <c:axId val="62344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56354"/>
        <c:crosses val="autoZero"/>
        <c:auto val="1"/>
        <c:lblOffset val="100"/>
        <c:noMultiLvlLbl val="0"/>
      </c:catAx>
      <c:valAx>
        <c:axId val="63156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44373"/>
        <c:crossesAt val="1"/>
        <c:crossBetween val="between"/>
        <c:dispUnits/>
      </c:valAx>
      <c:serAx>
        <c:axId val="19594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5635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15</xdr:row>
      <xdr:rowOff>152400</xdr:rowOff>
    </xdr:from>
    <xdr:to>
      <xdr:col>9</xdr:col>
      <xdr:colOff>123825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228975" y="2676525"/>
        <a:ext cx="27622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16</xdr:row>
      <xdr:rowOff>9525</xdr:rowOff>
    </xdr:from>
    <xdr:to>
      <xdr:col>17</xdr:col>
      <xdr:colOff>533400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8734425" y="2695575"/>
        <a:ext cx="257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52</xdr:row>
      <xdr:rowOff>152400</xdr:rowOff>
    </xdr:from>
    <xdr:to>
      <xdr:col>9</xdr:col>
      <xdr:colOff>123825</xdr:colOff>
      <xdr:row>70</xdr:row>
      <xdr:rowOff>133350</xdr:rowOff>
    </xdr:to>
    <xdr:graphicFrame>
      <xdr:nvGraphicFramePr>
        <xdr:cNvPr id="3" name="Chart 3"/>
        <xdr:cNvGraphicFramePr/>
      </xdr:nvGraphicFramePr>
      <xdr:xfrm>
        <a:off x="3228975" y="8801100"/>
        <a:ext cx="27622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28575</xdr:colOff>
      <xdr:row>53</xdr:row>
      <xdr:rowOff>9525</xdr:rowOff>
    </xdr:from>
    <xdr:to>
      <xdr:col>17</xdr:col>
      <xdr:colOff>533400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8734425" y="8820150"/>
        <a:ext cx="25717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15</xdr:row>
      <xdr:rowOff>152400</xdr:rowOff>
    </xdr:from>
    <xdr:to>
      <xdr:col>9</xdr:col>
      <xdr:colOff>123825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228975" y="2676525"/>
        <a:ext cx="2533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16</xdr:row>
      <xdr:rowOff>9525</xdr:rowOff>
    </xdr:from>
    <xdr:to>
      <xdr:col>17</xdr:col>
      <xdr:colOff>533400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8715375" y="2695575"/>
        <a:ext cx="23336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52</xdr:row>
      <xdr:rowOff>152400</xdr:rowOff>
    </xdr:from>
    <xdr:to>
      <xdr:col>9</xdr:col>
      <xdr:colOff>123825</xdr:colOff>
      <xdr:row>70</xdr:row>
      <xdr:rowOff>133350</xdr:rowOff>
    </xdr:to>
    <xdr:graphicFrame>
      <xdr:nvGraphicFramePr>
        <xdr:cNvPr id="3" name="Chart 3"/>
        <xdr:cNvGraphicFramePr/>
      </xdr:nvGraphicFramePr>
      <xdr:xfrm>
        <a:off x="3228975" y="8801100"/>
        <a:ext cx="25336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28575</xdr:colOff>
      <xdr:row>53</xdr:row>
      <xdr:rowOff>9525</xdr:rowOff>
    </xdr:from>
    <xdr:to>
      <xdr:col>17</xdr:col>
      <xdr:colOff>533400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8715375" y="8820150"/>
        <a:ext cx="23336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</xdr:colOff>
      <xdr:row>88</xdr:row>
      <xdr:rowOff>152400</xdr:rowOff>
    </xdr:from>
    <xdr:to>
      <xdr:col>9</xdr:col>
      <xdr:colOff>123825</xdr:colOff>
      <xdr:row>106</xdr:row>
      <xdr:rowOff>133350</xdr:rowOff>
    </xdr:to>
    <xdr:graphicFrame>
      <xdr:nvGraphicFramePr>
        <xdr:cNvPr id="5" name="Chart 5"/>
        <xdr:cNvGraphicFramePr/>
      </xdr:nvGraphicFramePr>
      <xdr:xfrm>
        <a:off x="3228975" y="14763750"/>
        <a:ext cx="25336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28575</xdr:colOff>
      <xdr:row>89</xdr:row>
      <xdr:rowOff>9525</xdr:rowOff>
    </xdr:from>
    <xdr:to>
      <xdr:col>17</xdr:col>
      <xdr:colOff>533400</xdr:colOff>
      <xdr:row>106</xdr:row>
      <xdr:rowOff>123825</xdr:rowOff>
    </xdr:to>
    <xdr:graphicFrame>
      <xdr:nvGraphicFramePr>
        <xdr:cNvPr id="6" name="Chart 6"/>
        <xdr:cNvGraphicFramePr/>
      </xdr:nvGraphicFramePr>
      <xdr:xfrm>
        <a:off x="8715375" y="14782800"/>
        <a:ext cx="233362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22</xdr:col>
      <xdr:colOff>514350</xdr:colOff>
      <xdr:row>33</xdr:row>
      <xdr:rowOff>123825</xdr:rowOff>
    </xdr:to>
    <xdr:graphicFrame>
      <xdr:nvGraphicFramePr>
        <xdr:cNvPr id="7" name="Chart 7"/>
        <xdr:cNvGraphicFramePr/>
      </xdr:nvGraphicFramePr>
      <xdr:xfrm>
        <a:off x="11734800" y="2686050"/>
        <a:ext cx="2343150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n\MYDOCU~1\Dropbox\2X2CHIS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dard"/>
      <sheetName val="row + total"/>
      <sheetName val="column + total"/>
      <sheetName val="known tot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3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8.57421875" style="0" customWidth="1"/>
    <col min="6" max="6" width="9.7109375" style="0" customWidth="1"/>
    <col min="7" max="7" width="10.00390625" style="0" customWidth="1"/>
    <col min="9" max="9" width="11.140625" style="0" customWidth="1"/>
    <col min="10" max="10" width="8.421875" style="0" customWidth="1"/>
    <col min="11" max="11" width="12.140625" style="0" customWidth="1"/>
    <col min="14" max="14" width="3.7109375" style="0" customWidth="1"/>
    <col min="15" max="15" width="12.28125" style="0" customWidth="1"/>
    <col min="17" max="17" width="9.57421875" style="0" customWidth="1"/>
    <col min="19" max="19" width="4.421875" style="0" customWidth="1"/>
    <col min="20" max="20" width="12.28125" style="0" customWidth="1"/>
  </cols>
  <sheetData>
    <row r="1" ht="15.75">
      <c r="B1" s="1" t="s">
        <v>7</v>
      </c>
    </row>
    <row r="2" spans="1:15" ht="15">
      <c r="A2" s="2" t="s">
        <v>36</v>
      </c>
      <c r="C2" s="3" t="s">
        <v>0</v>
      </c>
      <c r="D2" s="3"/>
      <c r="K2" t="s">
        <v>16</v>
      </c>
      <c r="O2" t="s">
        <v>19</v>
      </c>
    </row>
    <row r="3" spans="3:16" ht="12.75">
      <c r="C3" s="4" t="s">
        <v>27</v>
      </c>
      <c r="D3" s="4" t="s">
        <v>28</v>
      </c>
      <c r="E3" s="5" t="s">
        <v>2</v>
      </c>
      <c r="K3" s="4" t="str">
        <f>C3</f>
        <v>who</v>
      </c>
      <c r="L3" s="4" t="str">
        <f>D3</f>
        <v>whom</v>
      </c>
      <c r="M3" t="s">
        <v>14</v>
      </c>
      <c r="O3" s="29" t="s">
        <v>31</v>
      </c>
      <c r="P3" s="29" t="s">
        <v>32</v>
      </c>
    </row>
    <row r="4" spans="1:16" ht="12.75">
      <c r="A4" s="8" t="s">
        <v>1</v>
      </c>
      <c r="B4" s="9" t="s">
        <v>29</v>
      </c>
      <c r="C4" s="10">
        <v>1452</v>
      </c>
      <c r="D4" s="11">
        <v>41</v>
      </c>
      <c r="E4" s="12">
        <f>SUM(C4:D4)</f>
        <v>1493</v>
      </c>
      <c r="G4" s="13"/>
      <c r="J4" s="14" t="str">
        <f>B4</f>
        <v>spoken</v>
      </c>
      <c r="K4" s="15">
        <f>C4/E4</f>
        <v>0.9725385130609511</v>
      </c>
      <c r="L4" s="16">
        <f>1-K4</f>
        <v>0.02746148693904893</v>
      </c>
      <c r="M4" s="6">
        <f>C6/E6</f>
        <v>0.9630118890356671</v>
      </c>
      <c r="O4" s="7">
        <f>L22-K4</f>
        <v>0.00715458438800598</v>
      </c>
      <c r="P4" s="7">
        <f>K4-L23</f>
        <v>0.009580000742408612</v>
      </c>
    </row>
    <row r="5" spans="1:16" ht="12.75">
      <c r="A5" s="8"/>
      <c r="B5" s="9" t="s">
        <v>30</v>
      </c>
      <c r="C5" s="17">
        <v>735</v>
      </c>
      <c r="D5" s="18">
        <v>43</v>
      </c>
      <c r="E5" s="19">
        <f>SUM(C5:D5)</f>
        <v>778</v>
      </c>
      <c r="J5" s="14" t="str">
        <f>B5</f>
        <v>written</v>
      </c>
      <c r="K5" s="20">
        <f>C5/E5</f>
        <v>0.9447300771208226</v>
      </c>
      <c r="L5" s="21">
        <f>1-K5</f>
        <v>0.055269922879177424</v>
      </c>
      <c r="M5" s="6">
        <f>M4</f>
        <v>0.9630118890356671</v>
      </c>
      <c r="O5" s="7">
        <f>L29-K5</f>
        <v>0.013980447677293784</v>
      </c>
      <c r="P5" s="7">
        <f>K5-L30</f>
        <v>0.01835066167325028</v>
      </c>
    </row>
    <row r="6" spans="2:12" ht="12.75">
      <c r="B6" s="22" t="s">
        <v>2</v>
      </c>
      <c r="C6" s="23">
        <f>SUM(C4:C5)</f>
        <v>2187</v>
      </c>
      <c r="D6" s="24">
        <f>SUM(D4:D5)</f>
        <v>84</v>
      </c>
      <c r="E6" s="25">
        <f>SUM(E4:E5)</f>
        <v>2271</v>
      </c>
      <c r="K6" t="s">
        <v>24</v>
      </c>
      <c r="L6" t="s">
        <v>25</v>
      </c>
    </row>
    <row r="7" spans="2:25" ht="12.75">
      <c r="B7" s="14"/>
      <c r="C7" s="26"/>
      <c r="D7" s="26"/>
      <c r="E7" s="26"/>
      <c r="M7" s="7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15">
      <c r="A8" s="2" t="s">
        <v>3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2.75">
      <c r="A9" s="27" t="s">
        <v>17</v>
      </c>
      <c r="F9" s="28" t="s">
        <v>6</v>
      </c>
      <c r="G9" s="28"/>
      <c r="H9" s="28"/>
      <c r="K9" s="28" t="s">
        <v>8</v>
      </c>
      <c r="L9" s="28"/>
      <c r="M9" s="28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2.75">
      <c r="A10" s="29"/>
      <c r="B10" t="s">
        <v>4</v>
      </c>
      <c r="C10" s="4" t="str">
        <f>$C$3</f>
        <v>who</v>
      </c>
      <c r="D10" s="4" t="str">
        <f>$D$3</f>
        <v>whom</v>
      </c>
      <c r="F10" s="30" t="s">
        <v>26</v>
      </c>
      <c r="G10" s="31" t="str">
        <f>$C$3</f>
        <v>who</v>
      </c>
      <c r="H10" s="31" t="str">
        <f>$D$3</f>
        <v>whom</v>
      </c>
      <c r="K10" s="28" t="s">
        <v>10</v>
      </c>
      <c r="L10" s="33">
        <v>0.05</v>
      </c>
      <c r="M10" s="34">
        <f>NORMSINV(1-(L10/2))</f>
        <v>1.9599610823206604</v>
      </c>
      <c r="O10" s="54"/>
      <c r="P10" s="55"/>
      <c r="Q10" s="55"/>
      <c r="R10" s="54"/>
      <c r="S10" s="54"/>
      <c r="T10" s="54"/>
      <c r="U10" s="54"/>
      <c r="V10" s="54"/>
      <c r="W10" s="54"/>
      <c r="X10" s="54"/>
      <c r="Y10" s="54"/>
    </row>
    <row r="11" spans="1:25" ht="12.75">
      <c r="A11" s="29"/>
      <c r="B11" s="9" t="str">
        <f>$B$4</f>
        <v>spoken</v>
      </c>
      <c r="C11" s="35">
        <f>$E4*C$6/$E$6</f>
        <v>1437.776750330251</v>
      </c>
      <c r="D11" s="36">
        <f>$E4*D$6/$E$6</f>
        <v>55.22324966974901</v>
      </c>
      <c r="F11" s="28"/>
      <c r="G11" s="38">
        <f>(C4-C11)^2/C11</f>
        <v>0.14070392438989524</v>
      </c>
      <c r="H11" s="38">
        <f>(D4-D11)^2/D11</f>
        <v>3.6633271742940288</v>
      </c>
      <c r="K11" s="28" t="s">
        <v>15</v>
      </c>
      <c r="L11" s="28">
        <f>$M$10*$M$10/E4</f>
        <v>0.0025729721662502173</v>
      </c>
      <c r="M11" s="28">
        <f>$M$10*$M$10/E5</f>
        <v>0.00493759311595318</v>
      </c>
      <c r="O11" s="54"/>
      <c r="P11" s="55"/>
      <c r="Q11" s="55"/>
      <c r="R11" s="54"/>
      <c r="S11" s="54"/>
      <c r="T11" s="54"/>
      <c r="U11" s="54"/>
      <c r="V11" s="54"/>
      <c r="W11" s="54"/>
      <c r="X11" s="54"/>
      <c r="Y11" s="54"/>
    </row>
    <row r="12" spans="1:25" ht="12.75">
      <c r="A12" s="29"/>
      <c r="B12" s="9" t="str">
        <f>$B$5</f>
        <v>written</v>
      </c>
      <c r="C12" s="39">
        <f>$E5*C$6/$E$6</f>
        <v>749.2232496697491</v>
      </c>
      <c r="D12" s="40">
        <f>$E5*D$6/$E$6</f>
        <v>28.77675033025099</v>
      </c>
      <c r="F12" s="28"/>
      <c r="G12" s="38">
        <f>(C5-C12)^2/C12</f>
        <v>0.27001408626492746</v>
      </c>
      <c r="H12" s="38">
        <f>(D5-D12)^2/D12</f>
        <v>7.030009603111806</v>
      </c>
      <c r="K12" s="28"/>
      <c r="L12" s="38"/>
      <c r="M12" s="28"/>
      <c r="O12" s="54"/>
      <c r="P12" s="55"/>
      <c r="Q12" s="55"/>
      <c r="R12" s="54"/>
      <c r="S12" s="54"/>
      <c r="T12" s="54"/>
      <c r="U12" s="54"/>
      <c r="V12" s="54"/>
      <c r="W12" s="54"/>
      <c r="X12" s="54"/>
      <c r="Y12" s="54"/>
    </row>
    <row r="13" spans="1:25" ht="12.75">
      <c r="A13" s="29"/>
      <c r="C13" s="41"/>
      <c r="D13" s="41"/>
      <c r="F13" s="42" t="s">
        <v>2</v>
      </c>
      <c r="G13" s="43">
        <f>SUM(G11:H12)</f>
        <v>11.104054788060658</v>
      </c>
      <c r="H13" s="32"/>
      <c r="K13" s="28"/>
      <c r="L13" s="38"/>
      <c r="M13" s="38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2.75">
      <c r="A14" s="44"/>
      <c r="F14" s="28" t="s">
        <v>5</v>
      </c>
      <c r="G14" s="33">
        <f>CHIDIST(G13,1)</f>
        <v>0.000861391818352686</v>
      </c>
      <c r="H14" s="32" t="str">
        <f>IF((G14&lt;0.05),"s","ns")</f>
        <v>s</v>
      </c>
      <c r="K14" s="28" t="s">
        <v>21</v>
      </c>
      <c r="L14" s="45">
        <f>SQRT((K4-L22)^2+(K5-L30)^2)</f>
        <v>0.019696062083858174</v>
      </c>
      <c r="M14" s="46">
        <f>L14-L16</f>
        <v>0.047504498023986666</v>
      </c>
      <c r="O14" s="54"/>
      <c r="P14" s="55"/>
      <c r="Q14" s="55"/>
      <c r="R14" s="56"/>
      <c r="S14" s="55"/>
      <c r="T14" s="54"/>
      <c r="U14" s="54"/>
      <c r="V14" s="54"/>
      <c r="W14" s="54"/>
      <c r="X14" s="54"/>
      <c r="Y14" s="54"/>
    </row>
    <row r="15" spans="6:25" ht="12.75">
      <c r="F15" s="28"/>
      <c r="G15" s="46"/>
      <c r="H15" s="47"/>
      <c r="K15" s="28" t="s">
        <v>22</v>
      </c>
      <c r="L15" s="45">
        <f>-SQRT((K4-L23)^2+(K5-L29)^2)</f>
        <v>-0.016947841499202743</v>
      </c>
      <c r="M15" s="37">
        <f>L15-L16</f>
        <v>0.010860594440925752</v>
      </c>
      <c r="O15" s="54"/>
      <c r="P15" s="55"/>
      <c r="Q15" s="55"/>
      <c r="R15" s="55"/>
      <c r="S15" s="54"/>
      <c r="T15" s="54"/>
      <c r="U15" s="54"/>
      <c r="V15" s="54"/>
      <c r="W15" s="54"/>
      <c r="X15" s="54"/>
      <c r="Y15" s="54"/>
    </row>
    <row r="16" spans="5:25" ht="12.75">
      <c r="E16" s="63"/>
      <c r="F16" s="75"/>
      <c r="G16" s="77"/>
      <c r="H16" s="64"/>
      <c r="K16" s="28" t="s">
        <v>23</v>
      </c>
      <c r="L16" s="48">
        <f>K5-K4</f>
        <v>-0.027808435940128495</v>
      </c>
      <c r="M16" s="49" t="str">
        <f>IF(L16&lt;L15,"s-",IF(L16&gt;L14,"s+","ns"))</f>
        <v>s-</v>
      </c>
      <c r="O16" s="54"/>
      <c r="P16" s="55"/>
      <c r="Q16" s="57"/>
      <c r="R16" s="55"/>
      <c r="S16" s="54"/>
      <c r="T16" s="54"/>
      <c r="U16" s="54"/>
      <c r="V16" s="54"/>
      <c r="W16" s="54"/>
      <c r="X16" s="54"/>
      <c r="Y16" s="54"/>
    </row>
    <row r="17" spans="3:25" ht="12.75">
      <c r="C17" s="63"/>
      <c r="D17" s="63"/>
      <c r="E17" s="63"/>
      <c r="F17" s="75"/>
      <c r="G17" s="76"/>
      <c r="H17" s="76"/>
      <c r="I17" s="63"/>
      <c r="K17" s="28"/>
      <c r="L17" s="37"/>
      <c r="M17" s="49"/>
      <c r="O17" s="54"/>
      <c r="P17" s="55"/>
      <c r="Q17" s="57"/>
      <c r="R17" s="55"/>
      <c r="S17" s="54"/>
      <c r="T17" s="54"/>
      <c r="U17" s="54"/>
      <c r="V17" s="54"/>
      <c r="W17" s="54"/>
      <c r="X17" s="54"/>
      <c r="Y17" s="54"/>
    </row>
    <row r="18" spans="1:25" ht="12.75">
      <c r="A18" s="70"/>
      <c r="B18" s="54"/>
      <c r="C18" s="54"/>
      <c r="D18" s="54"/>
      <c r="E18" s="54"/>
      <c r="F18" s="54"/>
      <c r="G18" s="54"/>
      <c r="H18" s="54"/>
      <c r="I18" s="54"/>
      <c r="K18" s="28"/>
      <c r="L18" s="28"/>
      <c r="M18" s="28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2.75">
      <c r="A19" s="58"/>
      <c r="B19" s="54"/>
      <c r="C19" s="58"/>
      <c r="D19" s="71"/>
      <c r="E19" s="54"/>
      <c r="F19" s="65"/>
      <c r="G19" s="58"/>
      <c r="H19" s="54"/>
      <c r="I19" s="54"/>
      <c r="K19" s="28" t="s">
        <v>9</v>
      </c>
      <c r="L19" s="31" t="str">
        <f>J4</f>
        <v>spoken</v>
      </c>
      <c r="M19" s="28"/>
      <c r="O19" s="54"/>
      <c r="P19" s="58"/>
      <c r="Q19" s="54"/>
      <c r="R19" s="54"/>
      <c r="S19" s="54"/>
      <c r="T19" s="54"/>
      <c r="U19" s="59"/>
      <c r="V19" s="54"/>
      <c r="W19" s="54"/>
      <c r="X19" s="54"/>
      <c r="Y19" s="54"/>
    </row>
    <row r="20" spans="1:25" ht="12.75">
      <c r="A20" s="71"/>
      <c r="B20" s="68"/>
      <c r="C20" s="69"/>
      <c r="D20" s="54"/>
      <c r="E20" s="72"/>
      <c r="F20" s="54"/>
      <c r="G20" s="66"/>
      <c r="H20" s="54"/>
      <c r="I20" s="54"/>
      <c r="K20" s="28" t="s">
        <v>11</v>
      </c>
      <c r="L20" s="37">
        <f>(K4+L11/2)/(1+L11)</f>
        <v>0.9713258048837498</v>
      </c>
      <c r="M20" s="28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2.75">
      <c r="A21" s="71"/>
      <c r="B21" s="68"/>
      <c r="C21" s="69"/>
      <c r="D21" s="54"/>
      <c r="E21" s="54"/>
      <c r="F21" s="54"/>
      <c r="G21" s="66"/>
      <c r="H21" s="54"/>
      <c r="I21" s="54"/>
      <c r="K21" s="28" t="s">
        <v>20</v>
      </c>
      <c r="L21" s="46">
        <f>$M$10*SQRT((K4*L4+L11/4)/E4)/(1+L11)</f>
        <v>0.008367292565207282</v>
      </c>
      <c r="M21" s="28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2.75">
      <c r="A22" s="71"/>
      <c r="B22" s="54"/>
      <c r="C22" s="54"/>
      <c r="D22" s="54"/>
      <c r="E22" s="54"/>
      <c r="F22" s="59"/>
      <c r="G22" s="67"/>
      <c r="H22" s="54"/>
      <c r="I22" s="54"/>
      <c r="K22" s="42" t="s">
        <v>12</v>
      </c>
      <c r="L22" s="50">
        <f>L20+L21</f>
        <v>0.979693097448957</v>
      </c>
      <c r="M22" s="28"/>
      <c r="O22" s="59"/>
      <c r="P22" s="55"/>
      <c r="Q22" s="55"/>
      <c r="R22" s="54"/>
      <c r="S22" s="54"/>
      <c r="T22" s="54"/>
      <c r="U22" s="55"/>
      <c r="V22" s="55"/>
      <c r="W22" s="54"/>
      <c r="X22" s="54"/>
      <c r="Y22" s="54"/>
    </row>
    <row r="23" spans="1:25" ht="12.75">
      <c r="A23" s="73"/>
      <c r="B23" s="54"/>
      <c r="C23" s="54"/>
      <c r="D23" s="54"/>
      <c r="E23" s="54"/>
      <c r="F23" s="54"/>
      <c r="G23" s="67"/>
      <c r="H23" s="59"/>
      <c r="I23" s="54"/>
      <c r="K23" s="32" t="s">
        <v>13</v>
      </c>
      <c r="L23" s="51">
        <f>L20-L21</f>
        <v>0.9629585123185425</v>
      </c>
      <c r="M23" s="52"/>
      <c r="O23" s="59"/>
      <c r="P23" s="55"/>
      <c r="Q23" s="55"/>
      <c r="R23" s="57"/>
      <c r="S23" s="60"/>
      <c r="T23" s="54"/>
      <c r="U23" s="54"/>
      <c r="V23" s="54"/>
      <c r="W23" s="54"/>
      <c r="X23" s="54"/>
      <c r="Y23" s="54"/>
    </row>
    <row r="24" spans="1:25" ht="12.75">
      <c r="A24" s="54"/>
      <c r="B24" s="54"/>
      <c r="C24" s="54"/>
      <c r="D24" s="54"/>
      <c r="E24" s="54"/>
      <c r="F24" s="54"/>
      <c r="G24" s="67"/>
      <c r="H24" s="54"/>
      <c r="I24" s="54"/>
      <c r="K24" s="28"/>
      <c r="L24" s="33"/>
      <c r="M24" s="28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2.75">
      <c r="A25" s="70"/>
      <c r="B25" s="54"/>
      <c r="C25" s="54"/>
      <c r="D25" s="54"/>
      <c r="E25" s="54"/>
      <c r="F25" s="54"/>
      <c r="G25" s="67"/>
      <c r="H25" s="54"/>
      <c r="I25" s="54"/>
      <c r="K25" s="28"/>
      <c r="L25" s="33"/>
      <c r="M25" s="28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.75">
      <c r="A26" s="58"/>
      <c r="B26" s="54"/>
      <c r="C26" s="54"/>
      <c r="D26" s="58"/>
      <c r="E26" s="54"/>
      <c r="F26" s="65"/>
      <c r="G26" s="58"/>
      <c r="H26" s="54"/>
      <c r="I26" s="54"/>
      <c r="K26" s="28" t="s">
        <v>9</v>
      </c>
      <c r="L26" s="31" t="str">
        <f>$J$5</f>
        <v>written</v>
      </c>
      <c r="M26" s="28"/>
      <c r="O26" s="54"/>
      <c r="P26" s="58"/>
      <c r="Q26" s="54"/>
      <c r="R26" s="54"/>
      <c r="S26" s="54"/>
      <c r="T26" s="54"/>
      <c r="U26" s="59"/>
      <c r="V26" s="54"/>
      <c r="W26" s="54"/>
      <c r="X26" s="54"/>
      <c r="Y26" s="54"/>
    </row>
    <row r="27" spans="1:25" ht="12.75">
      <c r="A27" s="54"/>
      <c r="B27" s="68"/>
      <c r="C27" s="54"/>
      <c r="D27" s="69"/>
      <c r="E27" s="54"/>
      <c r="F27" s="54"/>
      <c r="G27" s="66"/>
      <c r="H27" s="54"/>
      <c r="I27" s="54"/>
      <c r="K27" s="28" t="s">
        <v>11</v>
      </c>
      <c r="L27" s="37">
        <f>(K5+M11/2)/(1+M11)</f>
        <v>0.9425449701228443</v>
      </c>
      <c r="M27" s="28"/>
      <c r="O27" s="54"/>
      <c r="P27" s="54"/>
      <c r="Q27" s="54"/>
      <c r="R27" s="54"/>
      <c r="S27" s="55"/>
      <c r="T27" s="54"/>
      <c r="U27" s="54"/>
      <c r="V27" s="54"/>
      <c r="W27" s="54"/>
      <c r="X27" s="54"/>
      <c r="Y27" s="54"/>
    </row>
    <row r="28" spans="1:25" ht="12.75">
      <c r="A28" s="54"/>
      <c r="B28" s="68"/>
      <c r="C28" s="54"/>
      <c r="D28" s="69"/>
      <c r="E28" s="54"/>
      <c r="F28" s="54"/>
      <c r="G28" s="66"/>
      <c r="H28" s="54"/>
      <c r="I28" s="54"/>
      <c r="K28" s="28" t="s">
        <v>20</v>
      </c>
      <c r="L28" s="37">
        <f>$M$10*SQRT((K5*L5+M11/4)/E5)/(1+M11)</f>
        <v>0.01616555467527201</v>
      </c>
      <c r="M28" s="28"/>
      <c r="O28" s="54"/>
      <c r="P28" s="54"/>
      <c r="Q28" s="54"/>
      <c r="R28" s="54"/>
      <c r="S28" s="61"/>
      <c r="T28" s="54"/>
      <c r="U28" s="54"/>
      <c r="V28" s="54"/>
      <c r="W28" s="54"/>
      <c r="X28" s="54"/>
      <c r="Y28" s="54"/>
    </row>
    <row r="29" spans="1:25" ht="12.75">
      <c r="A29" s="54"/>
      <c r="B29" s="54"/>
      <c r="C29" s="54"/>
      <c r="D29" s="74"/>
      <c r="E29" s="54"/>
      <c r="F29" s="59"/>
      <c r="G29" s="67"/>
      <c r="H29" s="54"/>
      <c r="I29" s="54"/>
      <c r="K29" s="42" t="s">
        <v>12</v>
      </c>
      <c r="L29" s="50">
        <f>L27+L28</f>
        <v>0.9587105247981164</v>
      </c>
      <c r="M29" s="28"/>
      <c r="O29" s="59"/>
      <c r="P29" s="55"/>
      <c r="Q29" s="55"/>
      <c r="R29" s="54"/>
      <c r="S29" s="54"/>
      <c r="T29" s="54"/>
      <c r="U29" s="55"/>
      <c r="V29" s="55"/>
      <c r="W29" s="54"/>
      <c r="X29" s="54"/>
      <c r="Y29" s="54"/>
    </row>
    <row r="30" spans="1:25" ht="12.75">
      <c r="A30" s="73"/>
      <c r="B30" s="54"/>
      <c r="C30" s="54"/>
      <c r="D30" s="54"/>
      <c r="E30" s="54"/>
      <c r="F30" s="54"/>
      <c r="G30" s="67"/>
      <c r="H30" s="59"/>
      <c r="I30" s="54"/>
      <c r="K30" s="32" t="s">
        <v>13</v>
      </c>
      <c r="L30" s="51">
        <f>L27-L28</f>
        <v>0.9263794154475723</v>
      </c>
      <c r="M30" s="52"/>
      <c r="O30" s="59"/>
      <c r="P30" s="55"/>
      <c r="Q30" s="55"/>
      <c r="R30" s="59"/>
      <c r="S30" s="54"/>
      <c r="T30" s="54"/>
      <c r="U30" s="54"/>
      <c r="V30" s="54"/>
      <c r="W30" s="54"/>
      <c r="X30" s="54"/>
      <c r="Y30" s="54"/>
    </row>
    <row r="31" spans="1:25" ht="12.75">
      <c r="A31" s="73"/>
      <c r="B31" s="54"/>
      <c r="C31" s="54"/>
      <c r="D31" s="54"/>
      <c r="E31" s="54"/>
      <c r="F31" s="54"/>
      <c r="G31" s="67"/>
      <c r="H31" s="59"/>
      <c r="I31" s="54"/>
      <c r="K31" s="28"/>
      <c r="L31" s="33"/>
      <c r="M31" s="32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ht="12.75">
      <c r="A32" s="54"/>
      <c r="B32" s="54"/>
      <c r="C32" s="54"/>
      <c r="D32" s="54"/>
      <c r="E32" s="54"/>
      <c r="F32" s="54"/>
      <c r="G32" s="54"/>
      <c r="H32" s="54"/>
      <c r="I32" s="54"/>
      <c r="K32" s="28"/>
      <c r="L32" s="28"/>
      <c r="M32" s="28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2.75">
      <c r="A33" s="54"/>
      <c r="B33" s="54"/>
      <c r="C33" s="54"/>
      <c r="D33" s="54"/>
      <c r="E33" s="54"/>
      <c r="F33" s="54"/>
      <c r="G33" s="54"/>
      <c r="H33" s="54"/>
      <c r="I33" s="54"/>
      <c r="K33" s="28" t="s">
        <v>18</v>
      </c>
      <c r="L33" s="28"/>
      <c r="M33" s="28"/>
      <c r="O33" s="54"/>
      <c r="P33" s="54"/>
      <c r="Q33" s="54"/>
      <c r="R33" s="54"/>
      <c r="S33" s="54"/>
      <c r="T33" s="62"/>
      <c r="U33" s="54"/>
      <c r="V33" s="54"/>
      <c r="W33" s="54"/>
      <c r="X33" s="54"/>
      <c r="Y33" s="54"/>
    </row>
    <row r="34" spans="1:25" ht="12.75">
      <c r="A34" s="54"/>
      <c r="B34" s="54"/>
      <c r="C34" s="54"/>
      <c r="D34" s="54"/>
      <c r="E34" s="54"/>
      <c r="F34" s="54"/>
      <c r="G34" s="54"/>
      <c r="H34" s="54"/>
      <c r="I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2:12" ht="15.75">
      <c r="B35" s="1"/>
      <c r="L35" s="7"/>
    </row>
    <row r="36" spans="2:12" ht="12.75">
      <c r="B36" s="53"/>
      <c r="L36" s="7"/>
    </row>
    <row r="38" ht="15.75">
      <c r="B38" s="1" t="s">
        <v>7</v>
      </c>
    </row>
    <row r="39" spans="1:15" ht="15">
      <c r="A39" s="2" t="s">
        <v>36</v>
      </c>
      <c r="C39" s="3" t="s">
        <v>0</v>
      </c>
      <c r="D39" s="3"/>
      <c r="K39" t="s">
        <v>16</v>
      </c>
      <c r="O39" t="s">
        <v>19</v>
      </c>
    </row>
    <row r="40" spans="3:16" ht="12.75">
      <c r="C40" s="4" t="s">
        <v>27</v>
      </c>
      <c r="D40" s="4" t="s">
        <v>28</v>
      </c>
      <c r="E40" s="5" t="s">
        <v>2</v>
      </c>
      <c r="K40" s="4" t="str">
        <f>C40</f>
        <v>who</v>
      </c>
      <c r="L40" s="4" t="str">
        <f>D40</f>
        <v>whom</v>
      </c>
      <c r="M40" t="s">
        <v>14</v>
      </c>
      <c r="O40" s="29" t="s">
        <v>31</v>
      </c>
      <c r="P40" s="29" t="s">
        <v>32</v>
      </c>
    </row>
    <row r="41" spans="1:16" ht="12.75">
      <c r="A41" s="8" t="s">
        <v>1</v>
      </c>
      <c r="B41" s="9" t="s">
        <v>29</v>
      </c>
      <c r="C41" s="10">
        <v>135</v>
      </c>
      <c r="D41" s="11">
        <v>41</v>
      </c>
      <c r="E41" s="12">
        <f>SUM(C41:D41)</f>
        <v>176</v>
      </c>
      <c r="G41" s="13"/>
      <c r="J41" s="14" t="str">
        <f>B41</f>
        <v>spoken</v>
      </c>
      <c r="K41" s="15">
        <f>C41/E41</f>
        <v>0.7670454545454546</v>
      </c>
      <c r="L41" s="16">
        <f>1-K41</f>
        <v>0.23295454545454541</v>
      </c>
      <c r="M41" s="6">
        <f>C43/E43</f>
        <v>0.6569037656903766</v>
      </c>
      <c r="O41" s="7">
        <f>L59-K41</f>
        <v>0.056338743498271726</v>
      </c>
      <c r="P41" s="7">
        <f>K41-L60</f>
        <v>0.06774702666581212</v>
      </c>
    </row>
    <row r="42" spans="1:16" ht="12.75">
      <c r="A42" s="8"/>
      <c r="B42" s="9" t="s">
        <v>30</v>
      </c>
      <c r="C42" s="17">
        <v>22</v>
      </c>
      <c r="D42" s="18">
        <v>41</v>
      </c>
      <c r="E42" s="19">
        <f>SUM(C42:D42)</f>
        <v>63</v>
      </c>
      <c r="J42" s="14" t="str">
        <f>B42</f>
        <v>written</v>
      </c>
      <c r="K42" s="20">
        <f>C42/E42</f>
        <v>0.3492063492063492</v>
      </c>
      <c r="L42" s="21">
        <f>1-K42</f>
        <v>0.6507936507936508</v>
      </c>
      <c r="M42" s="6">
        <f>M41</f>
        <v>0.6569037656903766</v>
      </c>
      <c r="O42" s="7">
        <f>L66-K42</f>
        <v>0.12327885799285526</v>
      </c>
      <c r="P42" s="7">
        <f>K42-L67</f>
        <v>0.10594632237031115</v>
      </c>
    </row>
    <row r="43" spans="2:12" ht="12.75">
      <c r="B43" s="22" t="s">
        <v>2</v>
      </c>
      <c r="C43" s="23">
        <f>SUM(C41:C42)</f>
        <v>157</v>
      </c>
      <c r="D43" s="24">
        <f>SUM(D41:D42)</f>
        <v>82</v>
      </c>
      <c r="E43" s="25">
        <f>SUM(E41:E42)</f>
        <v>239</v>
      </c>
      <c r="K43" t="s">
        <v>24</v>
      </c>
      <c r="L43" t="s">
        <v>25</v>
      </c>
    </row>
    <row r="44" spans="2:18" ht="12.75">
      <c r="B44" s="14"/>
      <c r="C44" s="26"/>
      <c r="D44" s="26"/>
      <c r="E44" s="26"/>
      <c r="M44" s="7"/>
      <c r="O44" s="54"/>
      <c r="P44" s="54"/>
      <c r="Q44" s="54"/>
      <c r="R44" s="54"/>
    </row>
    <row r="45" spans="1:18" ht="15">
      <c r="A45" s="2" t="s">
        <v>3</v>
      </c>
      <c r="O45" s="54"/>
      <c r="P45" s="54"/>
      <c r="Q45" s="54"/>
      <c r="R45" s="54"/>
    </row>
    <row r="46" spans="1:18" ht="12.75">
      <c r="A46" s="27" t="s">
        <v>17</v>
      </c>
      <c r="F46" s="28" t="s">
        <v>6</v>
      </c>
      <c r="G46" s="28"/>
      <c r="H46" s="28"/>
      <c r="K46" s="28" t="s">
        <v>8</v>
      </c>
      <c r="L46" s="28"/>
      <c r="M46" s="28"/>
      <c r="O46" s="54"/>
      <c r="P46" s="54"/>
      <c r="Q46" s="54"/>
      <c r="R46" s="54"/>
    </row>
    <row r="47" spans="1:18" ht="12.75">
      <c r="A47" s="29"/>
      <c r="B47" t="s">
        <v>4</v>
      </c>
      <c r="C47" s="4" t="str">
        <f>$C$3</f>
        <v>who</v>
      </c>
      <c r="D47" s="4" t="str">
        <f>$D$3</f>
        <v>whom</v>
      </c>
      <c r="F47" s="30" t="s">
        <v>26</v>
      </c>
      <c r="G47" s="31" t="str">
        <f>$C$3</f>
        <v>who</v>
      </c>
      <c r="H47" s="31" t="str">
        <f>$D$3</f>
        <v>whom</v>
      </c>
      <c r="K47" s="28" t="s">
        <v>10</v>
      </c>
      <c r="L47" s="33">
        <v>0.05</v>
      </c>
      <c r="M47" s="34">
        <f>NORMSINV(1-(L47/2))</f>
        <v>1.9599610823206604</v>
      </c>
      <c r="O47" s="54"/>
      <c r="P47" s="55"/>
      <c r="Q47" s="55"/>
      <c r="R47" s="54"/>
    </row>
    <row r="48" spans="1:18" ht="12.75">
      <c r="A48" s="29"/>
      <c r="B48" s="9" t="str">
        <f>$B$4</f>
        <v>spoken</v>
      </c>
      <c r="C48" s="35">
        <f>$E41*C$43/$E$43</f>
        <v>115.61506276150628</v>
      </c>
      <c r="D48" s="36">
        <f>$E41*D$43/$E$43</f>
        <v>60.38493723849373</v>
      </c>
      <c r="F48" s="28"/>
      <c r="G48" s="38">
        <f>(C41-C48)^2/C48</f>
        <v>3.2502321303539876</v>
      </c>
      <c r="H48" s="38">
        <f>(D41-D48)^2/D48</f>
        <v>6.223005420311908</v>
      </c>
      <c r="K48" s="28" t="s">
        <v>15</v>
      </c>
      <c r="L48" s="28">
        <f>$M$10*$M$10/E41</f>
        <v>0.021826405933020307</v>
      </c>
      <c r="M48" s="28">
        <f>$M$10*$M$10/E42</f>
        <v>0.06097535625732658</v>
      </c>
      <c r="O48" s="54"/>
      <c r="P48" s="55"/>
      <c r="Q48" s="55"/>
      <c r="R48" s="54"/>
    </row>
    <row r="49" spans="1:18" ht="12.75">
      <c r="A49" s="29"/>
      <c r="B49" s="9" t="str">
        <f>$B$5</f>
        <v>written</v>
      </c>
      <c r="C49" s="39">
        <f>$E42*C$43/$E$43</f>
        <v>41.38493723849373</v>
      </c>
      <c r="D49" s="40">
        <f>$E42*D$43/$E$43</f>
        <v>21.615062761506277</v>
      </c>
      <c r="F49" s="28"/>
      <c r="G49" s="38">
        <f>(C42-C49)^2/C49</f>
        <v>9.080013570512733</v>
      </c>
      <c r="H49" s="38">
        <f>(D42-D49)^2/D49</f>
        <v>17.384904031347546</v>
      </c>
      <c r="K49" s="28"/>
      <c r="L49" s="38"/>
      <c r="M49" s="28"/>
      <c r="O49" s="54"/>
      <c r="P49" s="55"/>
      <c r="Q49" s="55"/>
      <c r="R49" s="54"/>
    </row>
    <row r="50" spans="1:18" ht="12.75">
      <c r="A50" s="29"/>
      <c r="C50" s="41"/>
      <c r="D50" s="41"/>
      <c r="F50" s="42" t="s">
        <v>2</v>
      </c>
      <c r="G50" s="43">
        <f>SUM(G48:H49)</f>
        <v>35.93815515252618</v>
      </c>
      <c r="H50" s="32"/>
      <c r="K50" s="28"/>
      <c r="L50" s="38"/>
      <c r="M50" s="38"/>
      <c r="O50" s="54"/>
      <c r="P50" s="54"/>
      <c r="Q50" s="54"/>
      <c r="R50" s="54"/>
    </row>
    <row r="51" spans="1:18" ht="12.75">
      <c r="A51" s="44"/>
      <c r="F51" s="28" t="s">
        <v>5</v>
      </c>
      <c r="G51" s="33">
        <f>CHIDIST(G50,1)</f>
        <v>2.0368081281998816E-09</v>
      </c>
      <c r="H51" s="32" t="str">
        <f>IF((G51&lt;0.05),"s","ns")</f>
        <v>s</v>
      </c>
      <c r="K51" s="28" t="s">
        <v>21</v>
      </c>
      <c r="L51" s="45">
        <f>SQRT((K41-L59)^2+(K42-L67)^2)</f>
        <v>0.11999448838491686</v>
      </c>
      <c r="M51" s="46">
        <f>L51-L53</f>
        <v>0.5378335937240223</v>
      </c>
      <c r="O51" s="54"/>
      <c r="P51" s="55"/>
      <c r="Q51" s="55"/>
      <c r="R51" s="56"/>
    </row>
    <row r="52" spans="6:18" ht="12.75">
      <c r="F52" s="28"/>
      <c r="G52" s="46"/>
      <c r="H52" s="47"/>
      <c r="K52" s="28" t="s">
        <v>22</v>
      </c>
      <c r="L52" s="45">
        <f>-SQRT((K41-L60)^2+(K42-L66)^2)</f>
        <v>-0.14066746763228816</v>
      </c>
      <c r="M52" s="37">
        <f>L52-L53</f>
        <v>0.27717163770681724</v>
      </c>
      <c r="O52" s="54"/>
      <c r="P52" s="55"/>
      <c r="Q52" s="55"/>
      <c r="R52" s="55"/>
    </row>
    <row r="53" spans="5:18" ht="12.75">
      <c r="E53" s="63"/>
      <c r="F53" s="75"/>
      <c r="G53" s="77"/>
      <c r="H53" s="64"/>
      <c r="K53" s="28" t="s">
        <v>23</v>
      </c>
      <c r="L53" s="48">
        <f>K42-K41</f>
        <v>-0.4178391053391054</v>
      </c>
      <c r="M53" s="49" t="str">
        <f>IF(L53&lt;L52,"s-",IF(L53&gt;L51,"s+","ns"))</f>
        <v>s-</v>
      </c>
      <c r="O53" s="54"/>
      <c r="P53" s="55"/>
      <c r="Q53" s="57"/>
      <c r="R53" s="55"/>
    </row>
    <row r="54" spans="3:18" ht="12.75">
      <c r="C54" s="63"/>
      <c r="D54" s="63"/>
      <c r="E54" s="63"/>
      <c r="F54" s="75"/>
      <c r="G54" s="76"/>
      <c r="H54" s="76"/>
      <c r="I54" s="63"/>
      <c r="K54" s="28"/>
      <c r="L54" s="37"/>
      <c r="M54" s="49"/>
      <c r="O54" s="54"/>
      <c r="P54" s="55"/>
      <c r="Q54" s="57"/>
      <c r="R54" s="55"/>
    </row>
    <row r="55" spans="1:18" ht="12.75">
      <c r="A55" s="70"/>
      <c r="B55" s="54"/>
      <c r="C55" s="54"/>
      <c r="D55" s="54"/>
      <c r="E55" s="54"/>
      <c r="F55" s="54"/>
      <c r="G55" s="54"/>
      <c r="H55" s="54"/>
      <c r="I55" s="54"/>
      <c r="K55" s="28"/>
      <c r="L55" s="28"/>
      <c r="M55" s="28"/>
      <c r="O55" s="54"/>
      <c r="P55" s="54"/>
      <c r="Q55" s="54"/>
      <c r="R55" s="54"/>
    </row>
    <row r="56" spans="1:18" ht="12.75">
      <c r="A56" s="58"/>
      <c r="B56" s="54"/>
      <c r="C56" s="58"/>
      <c r="D56" s="71"/>
      <c r="E56" s="54"/>
      <c r="F56" s="65"/>
      <c r="G56" s="58"/>
      <c r="H56" s="54"/>
      <c r="I56" s="54"/>
      <c r="K56" s="28" t="s">
        <v>9</v>
      </c>
      <c r="L56" s="31" t="str">
        <f>J41</f>
        <v>spoken</v>
      </c>
      <c r="M56" s="28"/>
      <c r="O56" s="54"/>
      <c r="P56" s="58"/>
      <c r="Q56" s="54"/>
      <c r="R56" s="54"/>
    </row>
    <row r="57" spans="1:18" ht="12.75">
      <c r="A57" s="71"/>
      <c r="B57" s="68"/>
      <c r="C57" s="69"/>
      <c r="D57" s="54"/>
      <c r="E57" s="72"/>
      <c r="F57" s="54"/>
      <c r="G57" s="66"/>
      <c r="H57" s="54"/>
      <c r="I57" s="54"/>
      <c r="K57" s="28" t="s">
        <v>11</v>
      </c>
      <c r="L57" s="37">
        <f>(K41+L48/2)/(1+L48)</f>
        <v>0.7613413129616844</v>
      </c>
      <c r="M57" s="28"/>
      <c r="O57" s="54"/>
      <c r="P57" s="54"/>
      <c r="Q57" s="54"/>
      <c r="R57" s="54"/>
    </row>
    <row r="58" spans="1:18" ht="12.75">
      <c r="A58" s="71"/>
      <c r="B58" s="68"/>
      <c r="C58" s="69"/>
      <c r="D58" s="54"/>
      <c r="E58" s="54"/>
      <c r="F58" s="54"/>
      <c r="G58" s="66"/>
      <c r="H58" s="54"/>
      <c r="I58" s="54"/>
      <c r="K58" s="28" t="s">
        <v>20</v>
      </c>
      <c r="L58" s="46">
        <f>$M$10*SQRT((K41*L41+L48/4)/E41)/(1+L48)</f>
        <v>0.06204288508204195</v>
      </c>
      <c r="M58" s="28"/>
      <c r="O58" s="54"/>
      <c r="P58" s="54"/>
      <c r="Q58" s="54"/>
      <c r="R58" s="54"/>
    </row>
    <row r="59" spans="1:18" ht="12.75">
      <c r="A59" s="71"/>
      <c r="B59" s="54"/>
      <c r="C59" s="54"/>
      <c r="D59" s="54"/>
      <c r="E59" s="54"/>
      <c r="F59" s="59"/>
      <c r="G59" s="67"/>
      <c r="H59" s="54"/>
      <c r="I59" s="54"/>
      <c r="K59" s="42" t="s">
        <v>12</v>
      </c>
      <c r="L59" s="50">
        <f>L57+L58</f>
        <v>0.8233841980437263</v>
      </c>
      <c r="M59" s="28"/>
      <c r="O59" s="59"/>
      <c r="P59" s="55"/>
      <c r="Q59" s="55"/>
      <c r="R59" s="54"/>
    </row>
    <row r="60" spans="1:18" ht="12.75">
      <c r="A60" s="73"/>
      <c r="B60" s="54"/>
      <c r="C60" s="54"/>
      <c r="D60" s="54"/>
      <c r="E60" s="54"/>
      <c r="F60" s="54"/>
      <c r="G60" s="67"/>
      <c r="H60" s="59"/>
      <c r="I60" s="54"/>
      <c r="K60" s="32" t="s">
        <v>13</v>
      </c>
      <c r="L60" s="51">
        <f>L57-L58</f>
        <v>0.6992984278796425</v>
      </c>
      <c r="M60" s="52"/>
      <c r="O60" s="59"/>
      <c r="P60" s="55"/>
      <c r="Q60" s="55"/>
      <c r="R60" s="57"/>
    </row>
    <row r="61" spans="1:18" ht="12.75">
      <c r="A61" s="54"/>
      <c r="B61" s="54"/>
      <c r="C61" s="54"/>
      <c r="D61" s="54"/>
      <c r="E61" s="54"/>
      <c r="F61" s="54"/>
      <c r="G61" s="67"/>
      <c r="H61" s="54"/>
      <c r="I61" s="54"/>
      <c r="K61" s="28"/>
      <c r="L61" s="33"/>
      <c r="M61" s="28"/>
      <c r="O61" s="54"/>
      <c r="P61" s="54"/>
      <c r="Q61" s="54"/>
      <c r="R61" s="54"/>
    </row>
    <row r="62" spans="1:18" ht="12.75">
      <c r="A62" s="70"/>
      <c r="B62" s="54"/>
      <c r="C62" s="54"/>
      <c r="D62" s="54"/>
      <c r="E62" s="54"/>
      <c r="F62" s="54"/>
      <c r="G62" s="67"/>
      <c r="H62" s="54"/>
      <c r="I62" s="54"/>
      <c r="K62" s="28"/>
      <c r="L62" s="33"/>
      <c r="M62" s="28"/>
      <c r="O62" s="54"/>
      <c r="P62" s="54"/>
      <c r="Q62" s="54"/>
      <c r="R62" s="54"/>
    </row>
    <row r="63" spans="1:18" ht="12.75">
      <c r="A63" s="58"/>
      <c r="B63" s="54"/>
      <c r="C63" s="54"/>
      <c r="D63" s="58"/>
      <c r="E63" s="54"/>
      <c r="F63" s="65"/>
      <c r="G63" s="58"/>
      <c r="H63" s="54"/>
      <c r="I63" s="54"/>
      <c r="K63" s="28" t="s">
        <v>9</v>
      </c>
      <c r="L63" s="31" t="str">
        <f>$J$5</f>
        <v>written</v>
      </c>
      <c r="M63" s="28"/>
      <c r="O63" s="54"/>
      <c r="P63" s="58"/>
      <c r="Q63" s="54"/>
      <c r="R63" s="54"/>
    </row>
    <row r="64" spans="1:18" ht="12.75">
      <c r="A64" s="54"/>
      <c r="B64" s="68"/>
      <c r="C64" s="54"/>
      <c r="D64" s="69"/>
      <c r="E64" s="54"/>
      <c r="F64" s="54"/>
      <c r="G64" s="66"/>
      <c r="H64" s="54"/>
      <c r="I64" s="54"/>
      <c r="K64" s="28" t="s">
        <v>11</v>
      </c>
      <c r="L64" s="37">
        <f>(K42+M48/2)/(1+M48)</f>
        <v>0.35787261701762124</v>
      </c>
      <c r="M64" s="28"/>
      <c r="O64" s="54"/>
      <c r="P64" s="54"/>
      <c r="Q64" s="54"/>
      <c r="R64" s="54"/>
    </row>
    <row r="65" spans="1:18" ht="12.75">
      <c r="A65" s="54"/>
      <c r="B65" s="68"/>
      <c r="C65" s="54"/>
      <c r="D65" s="69"/>
      <c r="E65" s="54"/>
      <c r="F65" s="54"/>
      <c r="G65" s="66"/>
      <c r="H65" s="54"/>
      <c r="I65" s="54"/>
      <c r="K65" s="28" t="s">
        <v>20</v>
      </c>
      <c r="L65" s="37">
        <f>$M$10*SQRT((K42*L42+M48/4)/E42)/(1+M48)</f>
        <v>0.1146125901815832</v>
      </c>
      <c r="M65" s="28"/>
      <c r="O65" s="54"/>
      <c r="P65" s="54"/>
      <c r="Q65" s="54"/>
      <c r="R65" s="54"/>
    </row>
    <row r="66" spans="1:18" ht="12.75">
      <c r="A66" s="54"/>
      <c r="B66" s="54"/>
      <c r="C66" s="54"/>
      <c r="D66" s="74"/>
      <c r="E66" s="54"/>
      <c r="F66" s="59"/>
      <c r="G66" s="67"/>
      <c r="H66" s="54"/>
      <c r="I66" s="54"/>
      <c r="K66" s="42" t="s">
        <v>12</v>
      </c>
      <c r="L66" s="50">
        <f>L64+L65</f>
        <v>0.47248520719920445</v>
      </c>
      <c r="M66" s="28"/>
      <c r="O66" s="59"/>
      <c r="P66" s="55"/>
      <c r="Q66" s="55"/>
      <c r="R66" s="54"/>
    </row>
    <row r="67" spans="1:18" ht="12.75">
      <c r="A67" s="73"/>
      <c r="B67" s="54"/>
      <c r="C67" s="54"/>
      <c r="D67" s="54"/>
      <c r="E67" s="54"/>
      <c r="F67" s="54"/>
      <c r="G67" s="67"/>
      <c r="H67" s="59"/>
      <c r="I67" s="54"/>
      <c r="K67" s="32" t="s">
        <v>13</v>
      </c>
      <c r="L67" s="51">
        <f>L64-L65</f>
        <v>0.24326002683603803</v>
      </c>
      <c r="M67" s="52"/>
      <c r="O67" s="59"/>
      <c r="P67" s="55"/>
      <c r="Q67" s="55"/>
      <c r="R67" s="59"/>
    </row>
    <row r="68" spans="1:18" ht="12.75">
      <c r="A68" s="73"/>
      <c r="B68" s="54"/>
      <c r="C68" s="54"/>
      <c r="D68" s="54"/>
      <c r="E68" s="54"/>
      <c r="F68" s="54"/>
      <c r="G68" s="67"/>
      <c r="H68" s="59"/>
      <c r="I68" s="54"/>
      <c r="K68" s="28"/>
      <c r="L68" s="33"/>
      <c r="M68" s="32"/>
      <c r="O68" s="54"/>
      <c r="P68" s="54"/>
      <c r="Q68" s="54"/>
      <c r="R68" s="54"/>
    </row>
    <row r="69" spans="1:18" ht="12.75">
      <c r="A69" s="54"/>
      <c r="B69" s="54"/>
      <c r="C69" s="54"/>
      <c r="D69" s="54"/>
      <c r="E69" s="54"/>
      <c r="F69" s="54"/>
      <c r="G69" s="54"/>
      <c r="H69" s="54"/>
      <c r="I69" s="54"/>
      <c r="K69" s="28"/>
      <c r="L69" s="28"/>
      <c r="M69" s="28"/>
      <c r="O69" s="54"/>
      <c r="P69" s="54"/>
      <c r="Q69" s="54"/>
      <c r="R69" s="54"/>
    </row>
    <row r="70" spans="1:18" ht="12.75">
      <c r="A70" s="54"/>
      <c r="B70" s="54"/>
      <c r="C70" s="54"/>
      <c r="D70" s="54"/>
      <c r="E70" s="54"/>
      <c r="F70" s="54"/>
      <c r="G70" s="54"/>
      <c r="H70" s="54"/>
      <c r="I70" s="54"/>
      <c r="K70" s="28" t="s">
        <v>18</v>
      </c>
      <c r="L70" s="28"/>
      <c r="M70" s="28"/>
      <c r="O70" s="54"/>
      <c r="P70" s="54"/>
      <c r="Q70" s="54"/>
      <c r="R70" s="54"/>
    </row>
    <row r="71" spans="1:18" ht="12.75">
      <c r="A71" s="54"/>
      <c r="B71" s="54"/>
      <c r="C71" s="54"/>
      <c r="D71" s="54"/>
      <c r="E71" s="54"/>
      <c r="F71" s="54"/>
      <c r="G71" s="54"/>
      <c r="H71" s="54"/>
      <c r="I71" s="54"/>
      <c r="O71" s="54"/>
      <c r="P71" s="54"/>
      <c r="Q71" s="54"/>
      <c r="R71" s="54"/>
    </row>
    <row r="72" spans="2:12" ht="15.75">
      <c r="B72" s="1"/>
      <c r="L72" s="7"/>
    </row>
    <row r="73" spans="2:12" ht="12.75">
      <c r="B73" s="53"/>
      <c r="L73" s="7"/>
    </row>
  </sheetData>
  <mergeCells count="4">
    <mergeCell ref="C2:D2"/>
    <mergeCell ref="A4:A5"/>
    <mergeCell ref="C39:D39"/>
    <mergeCell ref="A41:A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8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11.421875" style="0" customWidth="1"/>
  </cols>
  <sheetData>
    <row r="1" ht="15.75">
      <c r="B1" s="1" t="s">
        <v>7</v>
      </c>
    </row>
    <row r="2" spans="1:15" ht="15">
      <c r="A2" s="2" t="s">
        <v>35</v>
      </c>
      <c r="C2" s="3" t="s">
        <v>0</v>
      </c>
      <c r="D2" s="3"/>
      <c r="K2" t="s">
        <v>16</v>
      </c>
      <c r="O2" t="s">
        <v>19</v>
      </c>
    </row>
    <row r="3" spans="3:16" ht="12.75">
      <c r="C3" s="4" t="s">
        <v>27</v>
      </c>
      <c r="D3" s="4" t="s">
        <v>28</v>
      </c>
      <c r="E3" s="5" t="s">
        <v>2</v>
      </c>
      <c r="K3" s="4" t="str">
        <f>C3</f>
        <v>who</v>
      </c>
      <c r="L3" s="4" t="str">
        <f>D3</f>
        <v>whom</v>
      </c>
      <c r="M3" t="s">
        <v>14</v>
      </c>
      <c r="O3" s="29" t="s">
        <v>31</v>
      </c>
      <c r="P3" s="29" t="s">
        <v>32</v>
      </c>
    </row>
    <row r="4" spans="1:16" ht="12.75">
      <c r="A4" s="8" t="s">
        <v>1</v>
      </c>
      <c r="B4" s="9" t="s">
        <v>33</v>
      </c>
      <c r="C4" s="10">
        <v>20</v>
      </c>
      <c r="D4" s="80">
        <v>4</v>
      </c>
      <c r="E4" s="12">
        <f>SUM(C4:D4)</f>
        <v>24</v>
      </c>
      <c r="G4" s="13"/>
      <c r="J4" s="14" t="str">
        <f>B4</f>
        <v>I or we</v>
      </c>
      <c r="K4" s="15">
        <f>C4/E4</f>
        <v>0.8333333333333334</v>
      </c>
      <c r="L4" s="16">
        <f>1-K4</f>
        <v>0.16666666666666663</v>
      </c>
      <c r="M4" s="6">
        <f>C6/E6</f>
        <v>0.6470588235294118</v>
      </c>
      <c r="O4" s="7">
        <f>L22-K4</f>
        <v>0.09987981608599161</v>
      </c>
      <c r="P4" s="7">
        <f>K4-L23</f>
        <v>0.1918637177110546</v>
      </c>
    </row>
    <row r="5" spans="1:16" ht="12.75">
      <c r="A5" s="8"/>
      <c r="B5" s="9" t="s">
        <v>34</v>
      </c>
      <c r="C5" s="81">
        <f>C6-C4</f>
        <v>13</v>
      </c>
      <c r="D5" s="69">
        <f>D6-D4</f>
        <v>14</v>
      </c>
      <c r="E5" s="19">
        <f>SUM(C5:D5)</f>
        <v>27</v>
      </c>
      <c r="J5" s="14" t="str">
        <f>B5</f>
        <v>other</v>
      </c>
      <c r="K5" s="20">
        <f>C5/E5</f>
        <v>0.48148148148148145</v>
      </c>
      <c r="L5" s="21">
        <f>1-K5</f>
        <v>0.5185185185185186</v>
      </c>
      <c r="M5" s="6">
        <f>M4</f>
        <v>0.6470588235294118</v>
      </c>
      <c r="O5" s="7">
        <f>L29-K5</f>
        <v>0.17866212633683637</v>
      </c>
      <c r="P5" s="7">
        <f>K5-L30</f>
        <v>0.17404898904733473</v>
      </c>
    </row>
    <row r="6" spans="2:12" ht="12.75">
      <c r="B6" s="22" t="s">
        <v>2</v>
      </c>
      <c r="C6" s="78">
        <v>33</v>
      </c>
      <c r="D6" s="79">
        <v>18</v>
      </c>
      <c r="E6" s="25">
        <f>SUM(E4:E5)</f>
        <v>51</v>
      </c>
      <c r="K6" t="s">
        <v>24</v>
      </c>
      <c r="L6" t="s">
        <v>25</v>
      </c>
    </row>
    <row r="7" spans="2:18" ht="12.75">
      <c r="B7" s="14"/>
      <c r="C7" s="26"/>
      <c r="D7" s="26"/>
      <c r="E7" s="26"/>
      <c r="M7" s="7"/>
      <c r="O7" s="54"/>
      <c r="P7" s="54"/>
      <c r="Q7" s="54"/>
      <c r="R7" s="54"/>
    </row>
    <row r="8" spans="1:18" ht="15">
      <c r="A8" s="2" t="s">
        <v>3</v>
      </c>
      <c r="O8" s="54"/>
      <c r="P8" s="54"/>
      <c r="Q8" s="54"/>
      <c r="R8" s="54"/>
    </row>
    <row r="9" spans="1:18" ht="12.75">
      <c r="A9" s="27" t="s">
        <v>17</v>
      </c>
      <c r="F9" s="28" t="s">
        <v>6</v>
      </c>
      <c r="G9" s="28"/>
      <c r="H9" s="28"/>
      <c r="K9" s="28" t="s">
        <v>8</v>
      </c>
      <c r="L9" s="28"/>
      <c r="M9" s="28"/>
      <c r="O9" s="54"/>
      <c r="P9" s="54"/>
      <c r="Q9" s="54"/>
      <c r="R9" s="54"/>
    </row>
    <row r="10" spans="1:18" ht="12.75">
      <c r="A10" s="29"/>
      <c r="B10" t="s">
        <v>4</v>
      </c>
      <c r="C10" s="4" t="str">
        <f>'who vs. whom'!$C$3</f>
        <v>who</v>
      </c>
      <c r="D10" s="4" t="str">
        <f>'who vs. whom'!$D$3</f>
        <v>whom</v>
      </c>
      <c r="F10" s="30" t="s">
        <v>26</v>
      </c>
      <c r="G10" s="31" t="str">
        <f>'who vs. whom'!$C$3</f>
        <v>who</v>
      </c>
      <c r="H10" s="31" t="str">
        <f>'who vs. whom'!$D$3</f>
        <v>whom</v>
      </c>
      <c r="K10" s="28" t="s">
        <v>10</v>
      </c>
      <c r="L10" s="33">
        <v>0.05</v>
      </c>
      <c r="M10" s="34">
        <f>NORMSINV(1-(L10/2))</f>
        <v>1.9599610823206604</v>
      </c>
      <c r="O10" s="54"/>
      <c r="P10" s="55"/>
      <c r="Q10" s="55"/>
      <c r="R10" s="54"/>
    </row>
    <row r="11" spans="1:18" ht="12.75">
      <c r="A11" s="29"/>
      <c r="B11" s="9" t="str">
        <f>'who vs. whom'!$B$4</f>
        <v>spoken</v>
      </c>
      <c r="C11" s="35">
        <f>$E4*'who vs. whom'!C$43/'who vs. whom'!$E$43</f>
        <v>15.765690376569038</v>
      </c>
      <c r="D11" s="36">
        <f>$E4*'who vs. whom'!D$43/'who vs. whom'!$E$43</f>
        <v>8.234309623430962</v>
      </c>
      <c r="F11" s="28"/>
      <c r="G11" s="38">
        <f>(C4-C11)^2/C11</f>
        <v>1.1372402704119247</v>
      </c>
      <c r="H11" s="38">
        <f>(D4-D11)^2/D11</f>
        <v>2.177399054325271</v>
      </c>
      <c r="K11" s="28" t="s">
        <v>15</v>
      </c>
      <c r="L11" s="28">
        <f>'who vs. whom'!$M$10*'who vs. whom'!$M$10/E4</f>
        <v>0.16006031017548225</v>
      </c>
      <c r="M11" s="28">
        <f>'who vs. whom'!$M$10*'who vs. whom'!$M$10/E5</f>
        <v>0.14227583126709534</v>
      </c>
      <c r="O11" s="54"/>
      <c r="P11" s="55"/>
      <c r="Q11" s="55"/>
      <c r="R11" s="54"/>
    </row>
    <row r="12" spans="1:18" ht="12.75">
      <c r="A12" s="29"/>
      <c r="B12" s="9" t="str">
        <f>'who vs. whom'!$B$5</f>
        <v>written</v>
      </c>
      <c r="C12" s="39">
        <f>$E5*'who vs. whom'!C$43/'who vs. whom'!$E$43</f>
        <v>17.736401673640167</v>
      </c>
      <c r="D12" s="40">
        <f>$E5*'who vs. whom'!D$43/'who vs. whom'!$E$43</f>
        <v>9.263598326359833</v>
      </c>
      <c r="F12" s="28"/>
      <c r="G12" s="38">
        <f>(C5-C12)^2/C12</f>
        <v>1.2648281893278293</v>
      </c>
      <c r="H12" s="38">
        <f>(D5-D12)^2/D12</f>
        <v>2.4216832405423068</v>
      </c>
      <c r="K12" s="28"/>
      <c r="L12" s="38"/>
      <c r="M12" s="28"/>
      <c r="O12" s="54"/>
      <c r="P12" s="55"/>
      <c r="Q12" s="55"/>
      <c r="R12" s="54"/>
    </row>
    <row r="13" spans="1:18" ht="12.75">
      <c r="A13" s="29"/>
      <c r="C13" s="41"/>
      <c r="D13" s="41"/>
      <c r="F13" s="42" t="s">
        <v>2</v>
      </c>
      <c r="G13" s="43">
        <f>SUM(G11:H12)</f>
        <v>7.001150754607331</v>
      </c>
      <c r="H13" s="32"/>
      <c r="K13" s="28"/>
      <c r="L13" s="38"/>
      <c r="M13" s="38"/>
      <c r="O13" s="54"/>
      <c r="P13" s="54"/>
      <c r="Q13" s="54"/>
      <c r="R13" s="54"/>
    </row>
    <row r="14" spans="1:18" ht="12.75">
      <c r="A14" s="44"/>
      <c r="F14" s="28" t="s">
        <v>5</v>
      </c>
      <c r="G14" s="33">
        <f>CHIDIST(G13,1)</f>
        <v>0.008145733871563187</v>
      </c>
      <c r="H14" s="32" t="str">
        <f>IF((G14&lt;0.05),"s","ns")</f>
        <v>s</v>
      </c>
      <c r="K14" s="28" t="s">
        <v>21</v>
      </c>
      <c r="L14" s="45">
        <f>SQRT((K4-L22)^2+(K5-L30)^2)</f>
        <v>0.2006714435333806</v>
      </c>
      <c r="M14" s="46">
        <f>L14-L16</f>
        <v>0.5525232953852325</v>
      </c>
      <c r="O14" s="54"/>
      <c r="P14" s="55"/>
      <c r="Q14" s="55"/>
      <c r="R14" s="56"/>
    </row>
    <row r="15" spans="6:18" ht="12.75">
      <c r="F15" s="28"/>
      <c r="G15" s="46"/>
      <c r="H15" s="47"/>
      <c r="K15" s="28" t="s">
        <v>22</v>
      </c>
      <c r="L15" s="45">
        <f>-SQRT((K4-L23)^2+(K5-L29)^2)</f>
        <v>-0.26216758297147824</v>
      </c>
      <c r="M15" s="37">
        <f>L15-L16</f>
        <v>0.08968426888037367</v>
      </c>
      <c r="O15" s="54"/>
      <c r="P15" s="55"/>
      <c r="Q15" s="55"/>
      <c r="R15" s="55"/>
    </row>
    <row r="16" spans="5:18" ht="12.75">
      <c r="E16" s="63"/>
      <c r="F16" s="75"/>
      <c r="G16" s="77"/>
      <c r="H16" s="64"/>
      <c r="K16" s="28" t="s">
        <v>23</v>
      </c>
      <c r="L16" s="48">
        <f>K5-K4</f>
        <v>-0.3518518518518519</v>
      </c>
      <c r="M16" s="49" t="str">
        <f>IF(L16&lt;L15,"s-",IF(L16&gt;L14,"s+","ns"))</f>
        <v>s-</v>
      </c>
      <c r="O16" s="54"/>
      <c r="P16" s="55"/>
      <c r="Q16" s="57"/>
      <c r="R16" s="55"/>
    </row>
    <row r="17" spans="3:18" ht="12.75">
      <c r="C17" s="63"/>
      <c r="D17" s="63"/>
      <c r="E17" s="63"/>
      <c r="F17" s="75"/>
      <c r="G17" s="76"/>
      <c r="H17" s="76"/>
      <c r="I17" s="63"/>
      <c r="K17" s="28"/>
      <c r="L17" s="37"/>
      <c r="M17" s="49"/>
      <c r="O17" s="54"/>
      <c r="P17" s="55"/>
      <c r="Q17" s="57"/>
      <c r="R17" s="55"/>
    </row>
    <row r="18" spans="1:18" ht="12.75">
      <c r="A18" s="70"/>
      <c r="B18" s="54"/>
      <c r="C18" s="54"/>
      <c r="D18" s="54"/>
      <c r="E18" s="54"/>
      <c r="F18" s="54"/>
      <c r="G18" s="54"/>
      <c r="H18" s="54"/>
      <c r="I18" s="54"/>
      <c r="K18" s="28"/>
      <c r="L18" s="28"/>
      <c r="M18" s="28"/>
      <c r="O18" s="54"/>
      <c r="P18" s="54"/>
      <c r="Q18" s="54"/>
      <c r="R18" s="54"/>
    </row>
    <row r="19" spans="1:18" ht="12.75">
      <c r="A19" s="58"/>
      <c r="B19" s="54"/>
      <c r="C19" s="58"/>
      <c r="D19" s="71"/>
      <c r="E19" s="54"/>
      <c r="F19" s="65"/>
      <c r="G19" s="58"/>
      <c r="H19" s="54"/>
      <c r="I19" s="54"/>
      <c r="K19" s="28" t="s">
        <v>9</v>
      </c>
      <c r="L19" s="31" t="str">
        <f>J4</f>
        <v>I or we</v>
      </c>
      <c r="M19" s="28"/>
      <c r="O19" s="54"/>
      <c r="P19" s="58"/>
      <c r="Q19" s="54"/>
      <c r="R19" s="54"/>
    </row>
    <row r="20" spans="1:18" ht="12.75">
      <c r="A20" s="71"/>
      <c r="B20" s="68"/>
      <c r="C20" s="69"/>
      <c r="D20" s="54"/>
      <c r="E20" s="72"/>
      <c r="F20" s="54"/>
      <c r="G20" s="66"/>
      <c r="H20" s="54"/>
      <c r="I20" s="54"/>
      <c r="K20" s="28" t="s">
        <v>11</v>
      </c>
      <c r="L20" s="37">
        <f>(K4+L11/2)/(1+L11)</f>
        <v>0.7873413825208019</v>
      </c>
      <c r="M20" s="28"/>
      <c r="O20" s="54"/>
      <c r="P20" s="54"/>
      <c r="Q20" s="54"/>
      <c r="R20" s="54"/>
    </row>
    <row r="21" spans="1:18" ht="12.75">
      <c r="A21" s="71"/>
      <c r="B21" s="68"/>
      <c r="C21" s="69"/>
      <c r="D21" s="54"/>
      <c r="E21" s="54"/>
      <c r="F21" s="54"/>
      <c r="G21" s="66"/>
      <c r="H21" s="54"/>
      <c r="I21" s="54"/>
      <c r="K21" s="28" t="s">
        <v>20</v>
      </c>
      <c r="L21" s="46">
        <f>'who vs. whom'!$M$10*SQRT((K4*L4+L11/4)/E4)/(1+L11)</f>
        <v>0.14587176689852316</v>
      </c>
      <c r="M21" s="28"/>
      <c r="O21" s="54"/>
      <c r="P21" s="54"/>
      <c r="Q21" s="54"/>
      <c r="R21" s="54"/>
    </row>
    <row r="22" spans="1:18" ht="12.75">
      <c r="A22" s="71"/>
      <c r="B22" s="54"/>
      <c r="C22" s="54"/>
      <c r="D22" s="54"/>
      <c r="E22" s="54"/>
      <c r="F22" s="59"/>
      <c r="G22" s="67"/>
      <c r="H22" s="54"/>
      <c r="I22" s="54"/>
      <c r="K22" s="42" t="s">
        <v>12</v>
      </c>
      <c r="L22" s="50">
        <f>L20+L21</f>
        <v>0.933213149419325</v>
      </c>
      <c r="M22" s="28"/>
      <c r="O22" s="59"/>
      <c r="P22" s="55"/>
      <c r="Q22" s="55"/>
      <c r="R22" s="54"/>
    </row>
    <row r="23" spans="1:18" ht="12.75">
      <c r="A23" s="73"/>
      <c r="B23" s="54"/>
      <c r="C23" s="54"/>
      <c r="D23" s="54"/>
      <c r="E23" s="54"/>
      <c r="F23" s="54"/>
      <c r="G23" s="67"/>
      <c r="H23" s="59"/>
      <c r="I23" s="54"/>
      <c r="K23" s="32" t="s">
        <v>13</v>
      </c>
      <c r="L23" s="51">
        <f>L20-L21</f>
        <v>0.6414696156222788</v>
      </c>
      <c r="M23" s="52"/>
      <c r="O23" s="59"/>
      <c r="P23" s="55"/>
      <c r="Q23" s="55"/>
      <c r="R23" s="57"/>
    </row>
    <row r="24" spans="1:18" ht="12.75">
      <c r="A24" s="54"/>
      <c r="B24" s="54"/>
      <c r="C24" s="54"/>
      <c r="D24" s="54"/>
      <c r="E24" s="54"/>
      <c r="F24" s="54"/>
      <c r="G24" s="67"/>
      <c r="H24" s="54"/>
      <c r="I24" s="54"/>
      <c r="K24" s="28"/>
      <c r="L24" s="33"/>
      <c r="M24" s="28"/>
      <c r="O24" s="54"/>
      <c r="P24" s="54"/>
      <c r="Q24" s="54"/>
      <c r="R24" s="54"/>
    </row>
    <row r="25" spans="1:18" ht="12.75">
      <c r="A25" s="70"/>
      <c r="B25" s="54"/>
      <c r="C25" s="54"/>
      <c r="D25" s="54"/>
      <c r="E25" s="54"/>
      <c r="F25" s="54"/>
      <c r="G25" s="67"/>
      <c r="H25" s="54"/>
      <c r="I25" s="54"/>
      <c r="K25" s="28"/>
      <c r="L25" s="33"/>
      <c r="M25" s="28"/>
      <c r="O25" s="54"/>
      <c r="P25" s="54"/>
      <c r="Q25" s="54"/>
      <c r="R25" s="54"/>
    </row>
    <row r="26" spans="1:18" ht="12.75">
      <c r="A26" s="58"/>
      <c r="B26" s="54"/>
      <c r="C26" s="54"/>
      <c r="D26" s="58"/>
      <c r="E26" s="54"/>
      <c r="F26" s="65"/>
      <c r="G26" s="58"/>
      <c r="H26" s="54"/>
      <c r="I26" s="54"/>
      <c r="K26" s="28" t="s">
        <v>9</v>
      </c>
      <c r="L26" s="31" t="str">
        <f>'who vs. whom'!$J$5</f>
        <v>written</v>
      </c>
      <c r="M26" s="28"/>
      <c r="O26" s="54"/>
      <c r="P26" s="58"/>
      <c r="Q26" s="54"/>
      <c r="R26" s="54"/>
    </row>
    <row r="27" spans="1:18" ht="12.75">
      <c r="A27" s="54"/>
      <c r="B27" s="68"/>
      <c r="C27" s="54"/>
      <c r="D27" s="69"/>
      <c r="E27" s="54"/>
      <c r="F27" s="54"/>
      <c r="G27" s="66"/>
      <c r="H27" s="54"/>
      <c r="I27" s="54"/>
      <c r="K27" s="28" t="s">
        <v>11</v>
      </c>
      <c r="L27" s="37">
        <f>(K5+M11/2)/(1+M11)</f>
        <v>0.48378805012623227</v>
      </c>
      <c r="M27" s="28"/>
      <c r="O27" s="54"/>
      <c r="P27" s="54"/>
      <c r="Q27" s="54"/>
      <c r="R27" s="54"/>
    </row>
    <row r="28" spans="1:18" ht="12.75">
      <c r="A28" s="54"/>
      <c r="B28" s="68"/>
      <c r="C28" s="54"/>
      <c r="D28" s="69"/>
      <c r="E28" s="54"/>
      <c r="F28" s="54"/>
      <c r="G28" s="66"/>
      <c r="H28" s="54"/>
      <c r="I28" s="54"/>
      <c r="K28" s="28" t="s">
        <v>20</v>
      </c>
      <c r="L28" s="37">
        <f>'who vs. whom'!$M$10*SQRT((K5*L5+M11/4)/E5)/(1+M11)</f>
        <v>0.17635555769208552</v>
      </c>
      <c r="M28" s="28"/>
      <c r="O28" s="54"/>
      <c r="P28" s="54"/>
      <c r="Q28" s="54"/>
      <c r="R28" s="54"/>
    </row>
    <row r="29" spans="1:18" ht="12.75">
      <c r="A29" s="54"/>
      <c r="B29" s="54"/>
      <c r="C29" s="54"/>
      <c r="D29" s="74"/>
      <c r="E29" s="54"/>
      <c r="F29" s="59"/>
      <c r="G29" s="67"/>
      <c r="H29" s="54"/>
      <c r="I29" s="54"/>
      <c r="K29" s="42" t="s">
        <v>12</v>
      </c>
      <c r="L29" s="50">
        <f>L27+L28</f>
        <v>0.6601436078183178</v>
      </c>
      <c r="M29" s="28"/>
      <c r="O29" s="59"/>
      <c r="P29" s="55"/>
      <c r="Q29" s="55"/>
      <c r="R29" s="54"/>
    </row>
    <row r="30" spans="1:18" ht="12.75">
      <c r="A30" s="73"/>
      <c r="B30" s="54"/>
      <c r="C30" s="54"/>
      <c r="D30" s="54"/>
      <c r="E30" s="54"/>
      <c r="F30" s="54"/>
      <c r="G30" s="67"/>
      <c r="H30" s="59"/>
      <c r="I30" s="54"/>
      <c r="K30" s="32" t="s">
        <v>13</v>
      </c>
      <c r="L30" s="51">
        <f>L27-L28</f>
        <v>0.3074324924341467</v>
      </c>
      <c r="M30" s="52"/>
      <c r="O30" s="59"/>
      <c r="P30" s="55"/>
      <c r="Q30" s="55"/>
      <c r="R30" s="59"/>
    </row>
    <row r="31" spans="1:18" ht="12.75">
      <c r="A31" s="73"/>
      <c r="B31" s="54"/>
      <c r="C31" s="54"/>
      <c r="D31" s="54"/>
      <c r="E31" s="54"/>
      <c r="F31" s="54"/>
      <c r="G31" s="67"/>
      <c r="H31" s="59"/>
      <c r="I31" s="54"/>
      <c r="K31" s="28"/>
      <c r="L31" s="33"/>
      <c r="M31" s="32"/>
      <c r="O31" s="54"/>
      <c r="P31" s="54"/>
      <c r="Q31" s="54"/>
      <c r="R31" s="54"/>
    </row>
    <row r="32" spans="1:18" ht="12.75">
      <c r="A32" s="54"/>
      <c r="B32" s="54"/>
      <c r="C32" s="54"/>
      <c r="D32" s="54"/>
      <c r="E32" s="54"/>
      <c r="F32" s="54"/>
      <c r="G32" s="54"/>
      <c r="H32" s="54"/>
      <c r="I32" s="54"/>
      <c r="K32" s="28"/>
      <c r="L32" s="28"/>
      <c r="M32" s="28"/>
      <c r="O32" s="54"/>
      <c r="P32" s="54"/>
      <c r="Q32" s="54"/>
      <c r="R32" s="54"/>
    </row>
    <row r="33" spans="1:18" ht="12.75">
      <c r="A33" s="54"/>
      <c r="B33" s="54"/>
      <c r="C33" s="54"/>
      <c r="D33" s="54"/>
      <c r="E33" s="54"/>
      <c r="F33" s="54"/>
      <c r="G33" s="54"/>
      <c r="H33" s="54"/>
      <c r="I33" s="54"/>
      <c r="K33" s="28" t="s">
        <v>18</v>
      </c>
      <c r="L33" s="28"/>
      <c r="M33" s="28"/>
      <c r="O33" s="54"/>
      <c r="P33" s="54"/>
      <c r="Q33" s="54"/>
      <c r="R33" s="54"/>
    </row>
    <row r="34" spans="1:18" ht="12.75">
      <c r="A34" s="54"/>
      <c r="B34" s="54"/>
      <c r="C34" s="54"/>
      <c r="D34" s="54"/>
      <c r="E34" s="54"/>
      <c r="F34" s="54"/>
      <c r="G34" s="54"/>
      <c r="H34" s="54"/>
      <c r="I34" s="54"/>
      <c r="O34" s="54"/>
      <c r="P34" s="54"/>
      <c r="Q34" s="54"/>
      <c r="R34" s="54"/>
    </row>
    <row r="35" spans="2:12" ht="15.75">
      <c r="B35" s="1"/>
      <c r="L35" s="7"/>
    </row>
    <row r="38" ht="15.75">
      <c r="B38" s="1" t="s">
        <v>7</v>
      </c>
    </row>
    <row r="39" spans="1:15" ht="15">
      <c r="A39" s="2" t="s">
        <v>29</v>
      </c>
      <c r="C39" s="3" t="s">
        <v>0</v>
      </c>
      <c r="D39" s="3"/>
      <c r="K39" t="s">
        <v>16</v>
      </c>
      <c r="O39" t="s">
        <v>19</v>
      </c>
    </row>
    <row r="40" spans="3:16" ht="12.75">
      <c r="C40" s="4" t="s">
        <v>27</v>
      </c>
      <c r="D40" s="4" t="s">
        <v>28</v>
      </c>
      <c r="E40" s="5" t="s">
        <v>2</v>
      </c>
      <c r="K40" s="4" t="str">
        <f>C40</f>
        <v>who</v>
      </c>
      <c r="L40" s="4" t="str">
        <f>D40</f>
        <v>whom</v>
      </c>
      <c r="M40" t="s">
        <v>14</v>
      </c>
      <c r="O40" s="29" t="s">
        <v>31</v>
      </c>
      <c r="P40" s="29" t="s">
        <v>32</v>
      </c>
    </row>
    <row r="41" spans="1:16" ht="12.75">
      <c r="A41" s="8" t="s">
        <v>1</v>
      </c>
      <c r="B41" s="9" t="s">
        <v>33</v>
      </c>
      <c r="C41" s="10">
        <v>18</v>
      </c>
      <c r="D41" s="80">
        <v>3</v>
      </c>
      <c r="E41" s="12">
        <f>SUM(C41:D41)</f>
        <v>21</v>
      </c>
      <c r="G41" s="13"/>
      <c r="J41" s="14" t="str">
        <f>B41</f>
        <v>I or we</v>
      </c>
      <c r="K41" s="15">
        <f>C41/E41</f>
        <v>0.8571428571428571</v>
      </c>
      <c r="L41" s="16">
        <f>1-K41</f>
        <v>0.1428571428571429</v>
      </c>
      <c r="M41" s="6">
        <f>C43/E43</f>
        <v>0.8378378378378378</v>
      </c>
      <c r="O41" s="7">
        <f>L59-K41</f>
        <v>0.09304694476937525</v>
      </c>
      <c r="P41" s="7">
        <f>K41-L60</f>
        <v>0.20350311032663082</v>
      </c>
    </row>
    <row r="42" spans="1:16" ht="12.75">
      <c r="A42" s="8"/>
      <c r="B42" s="9" t="s">
        <v>34</v>
      </c>
      <c r="C42" s="81">
        <f>C43-C41</f>
        <v>13</v>
      </c>
      <c r="D42" s="69">
        <f>D43-D41</f>
        <v>3</v>
      </c>
      <c r="E42" s="19">
        <f>SUM(C42:D42)</f>
        <v>16</v>
      </c>
      <c r="J42" s="14" t="str">
        <f>B42</f>
        <v>other</v>
      </c>
      <c r="K42" s="20">
        <f>C42/E42</f>
        <v>0.8125</v>
      </c>
      <c r="L42" s="21">
        <f>1-K42</f>
        <v>0.1875</v>
      </c>
      <c r="M42" s="6">
        <f>M41</f>
        <v>0.8378378378378378</v>
      </c>
      <c r="O42" s="7">
        <f>L66-K42</f>
        <v>0.12158391234543009</v>
      </c>
      <c r="P42" s="7">
        <f>K42-L67</f>
        <v>0.24258842370393285</v>
      </c>
    </row>
    <row r="43" spans="2:12" ht="12.75">
      <c r="B43" s="22" t="s">
        <v>2</v>
      </c>
      <c r="C43" s="78">
        <v>31</v>
      </c>
      <c r="D43" s="79">
        <v>6</v>
      </c>
      <c r="E43" s="25">
        <f>SUM(E41:E42)</f>
        <v>37</v>
      </c>
      <c r="K43" t="s">
        <v>24</v>
      </c>
      <c r="L43" t="s">
        <v>25</v>
      </c>
    </row>
    <row r="44" spans="2:18" ht="12.75">
      <c r="B44" s="14"/>
      <c r="C44" s="26"/>
      <c r="D44" s="26"/>
      <c r="E44" s="26"/>
      <c r="M44" s="7"/>
      <c r="O44" s="54"/>
      <c r="P44" s="54"/>
      <c r="Q44" s="54"/>
      <c r="R44" s="54"/>
    </row>
    <row r="45" spans="1:18" ht="15">
      <c r="A45" s="2" t="s">
        <v>3</v>
      </c>
      <c r="O45" s="54"/>
      <c r="P45" s="54"/>
      <c r="Q45" s="54"/>
      <c r="R45" s="54"/>
    </row>
    <row r="46" spans="1:18" ht="12.75">
      <c r="A46" s="27" t="s">
        <v>17</v>
      </c>
      <c r="F46" s="28" t="s">
        <v>6</v>
      </c>
      <c r="G46" s="28"/>
      <c r="H46" s="28"/>
      <c r="K46" s="28" t="s">
        <v>8</v>
      </c>
      <c r="L46" s="28"/>
      <c r="M46" s="28"/>
      <c r="O46" s="54"/>
      <c r="P46" s="54"/>
      <c r="Q46" s="54"/>
      <c r="R46" s="54"/>
    </row>
    <row r="47" spans="1:18" ht="12.75">
      <c r="A47" s="29"/>
      <c r="B47" t="s">
        <v>4</v>
      </c>
      <c r="C47" s="4" t="str">
        <f>'who vs. whom'!$C$3</f>
        <v>who</v>
      </c>
      <c r="D47" s="4" t="str">
        <f>'who vs. whom'!$D$3</f>
        <v>whom</v>
      </c>
      <c r="F47" s="30" t="s">
        <v>26</v>
      </c>
      <c r="G47" s="31" t="str">
        <f>'who vs. whom'!$C$3</f>
        <v>who</v>
      </c>
      <c r="H47" s="31" t="str">
        <f>'who vs. whom'!$D$3</f>
        <v>whom</v>
      </c>
      <c r="K47" s="28" t="s">
        <v>10</v>
      </c>
      <c r="L47" s="33">
        <v>0.05</v>
      </c>
      <c r="M47" s="34">
        <f>NORMSINV(1-(L47/2))</f>
        <v>1.9599610823206604</v>
      </c>
      <c r="O47" s="54"/>
      <c r="P47" s="55"/>
      <c r="Q47" s="55"/>
      <c r="R47" s="54"/>
    </row>
    <row r="48" spans="1:18" ht="12.75">
      <c r="A48" s="29"/>
      <c r="B48" s="9" t="str">
        <f>'who vs. whom'!$B$4</f>
        <v>spoken</v>
      </c>
      <c r="C48" s="35">
        <f>$E41*'who vs. whom'!C$43/'who vs. whom'!$E$43</f>
        <v>13.794979079497908</v>
      </c>
      <c r="D48" s="36">
        <f>$E41*'who vs. whom'!D$43/'who vs. whom'!$E$43</f>
        <v>7.205020920502092</v>
      </c>
      <c r="F48" s="28"/>
      <c r="G48" s="38">
        <f>(C41-C48)^2/C48</f>
        <v>1.281785266941038</v>
      </c>
      <c r="H48" s="38">
        <f>(D41-D48)^2/D48</f>
        <v>2.454149840362719</v>
      </c>
      <c r="K48" s="28" t="s">
        <v>15</v>
      </c>
      <c r="L48" s="28">
        <f>'who vs. whom'!$M$10*'who vs. whom'!$M$10/E41</f>
        <v>0.18292606877197973</v>
      </c>
      <c r="M48" s="28">
        <f>'who vs. whom'!$M$10*'who vs. whom'!$M$10/E42</f>
        <v>0.2400904652632234</v>
      </c>
      <c r="O48" s="54"/>
      <c r="P48" s="55"/>
      <c r="Q48" s="55"/>
      <c r="R48" s="54"/>
    </row>
    <row r="49" spans="1:18" ht="12.75">
      <c r="A49" s="29"/>
      <c r="B49" s="9" t="str">
        <f>'who vs. whom'!$B$5</f>
        <v>written</v>
      </c>
      <c r="C49" s="39">
        <f>$E42*'who vs. whom'!C$43/'who vs. whom'!$E$43</f>
        <v>10.510460251046025</v>
      </c>
      <c r="D49" s="40">
        <f>$E42*'who vs. whom'!D$43/'who vs. whom'!$E$43</f>
        <v>5.489539748953975</v>
      </c>
      <c r="F49" s="28"/>
      <c r="G49" s="38">
        <f>(C42-C49)^2/C49</f>
        <v>0.5896799962689551</v>
      </c>
      <c r="H49" s="38">
        <f>(D42-D49)^2/D49</f>
        <v>1.129021456271048</v>
      </c>
      <c r="K49" s="28"/>
      <c r="L49" s="38"/>
      <c r="M49" s="28"/>
      <c r="O49" s="54"/>
      <c r="P49" s="55"/>
      <c r="Q49" s="55"/>
      <c r="R49" s="54"/>
    </row>
    <row r="50" spans="1:18" ht="12.75">
      <c r="A50" s="29"/>
      <c r="C50" s="41"/>
      <c r="D50" s="41"/>
      <c r="F50" s="42" t="s">
        <v>2</v>
      </c>
      <c r="G50" s="43">
        <f>SUM(G48:H49)</f>
        <v>5.4546365598437605</v>
      </c>
      <c r="H50" s="32"/>
      <c r="K50" s="28"/>
      <c r="L50" s="38"/>
      <c r="M50" s="38"/>
      <c r="O50" s="54"/>
      <c r="P50" s="54"/>
      <c r="Q50" s="54"/>
      <c r="R50" s="54"/>
    </row>
    <row r="51" spans="1:18" ht="12.75">
      <c r="A51" s="44"/>
      <c r="F51" s="28" t="s">
        <v>5</v>
      </c>
      <c r="G51" s="33">
        <f>CHIDIST(G50,1)</f>
        <v>0.019516465203757025</v>
      </c>
      <c r="H51" s="32" t="str">
        <f>IF((G51&lt;0.05),"s","ns")</f>
        <v>s</v>
      </c>
      <c r="K51" s="28" t="s">
        <v>21</v>
      </c>
      <c r="L51" s="45">
        <f>SQRT((K41-L59)^2+(K42-L67)^2)</f>
        <v>0.25982085606447</v>
      </c>
      <c r="M51" s="46">
        <f>L51-L53</f>
        <v>0.30446371320732707</v>
      </c>
      <c r="O51" s="54"/>
      <c r="P51" s="55"/>
      <c r="Q51" s="55"/>
      <c r="R51" s="56"/>
    </row>
    <row r="52" spans="6:18" ht="12.75">
      <c r="F52" s="28"/>
      <c r="G52" s="46"/>
      <c r="H52" s="47"/>
      <c r="K52" s="28" t="s">
        <v>22</v>
      </c>
      <c r="L52" s="45">
        <f>-SQRT((K41-L60)^2+(K42-L66)^2)</f>
        <v>-0.23705730035971073</v>
      </c>
      <c r="M52" s="37">
        <f>L52-L53</f>
        <v>-0.19241444321685364</v>
      </c>
      <c r="O52" s="54"/>
      <c r="P52" s="55"/>
      <c r="Q52" s="55"/>
      <c r="R52" s="55"/>
    </row>
    <row r="53" spans="5:18" ht="12.75">
      <c r="E53" s="63"/>
      <c r="F53" s="75"/>
      <c r="G53" s="77"/>
      <c r="H53" s="64"/>
      <c r="K53" s="28" t="s">
        <v>23</v>
      </c>
      <c r="L53" s="48">
        <f>K42-K41</f>
        <v>-0.044642857142857095</v>
      </c>
      <c r="M53" s="49" t="str">
        <f>IF(L53&lt;L52,"s-",IF(L53&gt;L51,"s+","ns"))</f>
        <v>ns</v>
      </c>
      <c r="O53" s="54"/>
      <c r="P53" s="55"/>
      <c r="Q53" s="57"/>
      <c r="R53" s="55"/>
    </row>
    <row r="54" spans="3:18" ht="12.75">
      <c r="C54" s="63"/>
      <c r="D54" s="63"/>
      <c r="E54" s="63"/>
      <c r="F54" s="75"/>
      <c r="G54" s="76"/>
      <c r="H54" s="76"/>
      <c r="I54" s="63"/>
      <c r="K54" s="28"/>
      <c r="L54" s="37"/>
      <c r="M54" s="49"/>
      <c r="O54" s="54"/>
      <c r="P54" s="55"/>
      <c r="Q54" s="57"/>
      <c r="R54" s="55"/>
    </row>
    <row r="55" spans="1:18" ht="12.75">
      <c r="A55" s="70"/>
      <c r="B55" s="54"/>
      <c r="C55" s="54"/>
      <c r="D55" s="54"/>
      <c r="E55" s="54"/>
      <c r="F55" s="54"/>
      <c r="G55" s="54"/>
      <c r="H55" s="54"/>
      <c r="I55" s="54"/>
      <c r="K55" s="28"/>
      <c r="L55" s="28"/>
      <c r="M55" s="28"/>
      <c r="O55" s="54"/>
      <c r="P55" s="54"/>
      <c r="Q55" s="54"/>
      <c r="R55" s="54"/>
    </row>
    <row r="56" spans="1:18" ht="12.75">
      <c r="A56" s="58"/>
      <c r="B56" s="54"/>
      <c r="C56" s="58"/>
      <c r="D56" s="71"/>
      <c r="E56" s="54"/>
      <c r="F56" s="65"/>
      <c r="G56" s="58"/>
      <c r="H56" s="54"/>
      <c r="I56" s="54"/>
      <c r="K56" s="28" t="s">
        <v>9</v>
      </c>
      <c r="L56" s="31" t="str">
        <f>J41</f>
        <v>I or we</v>
      </c>
      <c r="M56" s="28"/>
      <c r="O56" s="54"/>
      <c r="P56" s="58"/>
      <c r="Q56" s="54"/>
      <c r="R56" s="54"/>
    </row>
    <row r="57" spans="1:18" ht="12.75">
      <c r="A57" s="71"/>
      <c r="B57" s="68"/>
      <c r="C57" s="69"/>
      <c r="D57" s="54"/>
      <c r="E57" s="72"/>
      <c r="F57" s="54"/>
      <c r="G57" s="66"/>
      <c r="H57" s="54"/>
      <c r="I57" s="54"/>
      <c r="K57" s="28" t="s">
        <v>11</v>
      </c>
      <c r="L57" s="37">
        <f>(K41+L48/2)/(1+L48)</f>
        <v>0.8019147743642293</v>
      </c>
      <c r="M57" s="28"/>
      <c r="O57" s="54"/>
      <c r="P57" s="54"/>
      <c r="Q57" s="54"/>
      <c r="R57" s="54"/>
    </row>
    <row r="58" spans="1:18" ht="12.75">
      <c r="A58" s="71"/>
      <c r="B58" s="68"/>
      <c r="C58" s="69"/>
      <c r="D58" s="54"/>
      <c r="E58" s="54"/>
      <c r="F58" s="54"/>
      <c r="G58" s="66"/>
      <c r="H58" s="54"/>
      <c r="I58" s="54"/>
      <c r="K58" s="28" t="s">
        <v>20</v>
      </c>
      <c r="L58" s="46">
        <f>'who vs. whom'!$M$10*SQRT((K41*L41+L48/4)/E41)/(1+L48)</f>
        <v>0.148275027548003</v>
      </c>
      <c r="M58" s="28"/>
      <c r="O58" s="54"/>
      <c r="P58" s="54"/>
      <c r="Q58" s="54"/>
      <c r="R58" s="54"/>
    </row>
    <row r="59" spans="1:18" ht="12.75">
      <c r="A59" s="71"/>
      <c r="B59" s="54"/>
      <c r="C59" s="54"/>
      <c r="D59" s="54"/>
      <c r="E59" s="54"/>
      <c r="F59" s="59"/>
      <c r="G59" s="67"/>
      <c r="H59" s="54"/>
      <c r="I59" s="54"/>
      <c r="K59" s="42" t="s">
        <v>12</v>
      </c>
      <c r="L59" s="50">
        <f>L57+L58</f>
        <v>0.9501898019122323</v>
      </c>
      <c r="M59" s="28"/>
      <c r="O59" s="59"/>
      <c r="P59" s="55"/>
      <c r="Q59" s="55"/>
      <c r="R59" s="54"/>
    </row>
    <row r="60" spans="1:18" ht="12.75">
      <c r="A60" s="73"/>
      <c r="B60" s="54"/>
      <c r="C60" s="54"/>
      <c r="D60" s="54"/>
      <c r="E60" s="54"/>
      <c r="F60" s="54"/>
      <c r="G60" s="67"/>
      <c r="H60" s="59"/>
      <c r="I60" s="54"/>
      <c r="K60" s="32" t="s">
        <v>13</v>
      </c>
      <c r="L60" s="51">
        <f>L57-L58</f>
        <v>0.6536397468162263</v>
      </c>
      <c r="M60" s="52"/>
      <c r="O60" s="59"/>
      <c r="P60" s="55"/>
      <c r="Q60" s="55"/>
      <c r="R60" s="57"/>
    </row>
    <row r="61" spans="1:18" ht="12.75">
      <c r="A61" s="54"/>
      <c r="B61" s="54"/>
      <c r="C61" s="54"/>
      <c r="D61" s="54"/>
      <c r="E61" s="54"/>
      <c r="F61" s="54"/>
      <c r="G61" s="67"/>
      <c r="H61" s="54"/>
      <c r="I61" s="54"/>
      <c r="K61" s="28"/>
      <c r="L61" s="33"/>
      <c r="M61" s="28"/>
      <c r="O61" s="54"/>
      <c r="P61" s="54"/>
      <c r="Q61" s="54"/>
      <c r="R61" s="54"/>
    </row>
    <row r="62" spans="1:18" ht="12.75">
      <c r="A62" s="70"/>
      <c r="B62" s="54"/>
      <c r="C62" s="54"/>
      <c r="D62" s="54"/>
      <c r="E62" s="54"/>
      <c r="F62" s="54"/>
      <c r="G62" s="67"/>
      <c r="H62" s="54"/>
      <c r="I62" s="54"/>
      <c r="K62" s="28"/>
      <c r="L62" s="33"/>
      <c r="M62" s="28"/>
      <c r="O62" s="54"/>
      <c r="P62" s="54"/>
      <c r="Q62" s="54"/>
      <c r="R62" s="54"/>
    </row>
    <row r="63" spans="1:18" ht="12.75">
      <c r="A63" s="58"/>
      <c r="B63" s="54"/>
      <c r="C63" s="54"/>
      <c r="D63" s="58"/>
      <c r="E63" s="54"/>
      <c r="F63" s="65"/>
      <c r="G63" s="58"/>
      <c r="H63" s="54"/>
      <c r="I63" s="54"/>
      <c r="K63" s="28" t="s">
        <v>9</v>
      </c>
      <c r="L63" s="31" t="str">
        <f>'who vs. whom'!$J$5</f>
        <v>written</v>
      </c>
      <c r="M63" s="28"/>
      <c r="O63" s="54"/>
      <c r="P63" s="58"/>
      <c r="Q63" s="54"/>
      <c r="R63" s="54"/>
    </row>
    <row r="64" spans="1:18" ht="12.75">
      <c r="A64" s="54"/>
      <c r="B64" s="68"/>
      <c r="C64" s="54"/>
      <c r="D64" s="69"/>
      <c r="E64" s="54"/>
      <c r="F64" s="54"/>
      <c r="G64" s="66"/>
      <c r="H64" s="54"/>
      <c r="I64" s="54"/>
      <c r="K64" s="28" t="s">
        <v>11</v>
      </c>
      <c r="L64" s="37">
        <f>(K42+M48/2)/(1+M48)</f>
        <v>0.7519977443207486</v>
      </c>
      <c r="M64" s="28"/>
      <c r="O64" s="54"/>
      <c r="P64" s="54"/>
      <c r="Q64" s="54"/>
      <c r="R64" s="54"/>
    </row>
    <row r="65" spans="1:18" ht="12.75">
      <c r="A65" s="54"/>
      <c r="B65" s="68"/>
      <c r="C65" s="54"/>
      <c r="D65" s="69"/>
      <c r="E65" s="54"/>
      <c r="F65" s="54"/>
      <c r="G65" s="66"/>
      <c r="H65" s="54"/>
      <c r="I65" s="54"/>
      <c r="K65" s="28" t="s">
        <v>20</v>
      </c>
      <c r="L65" s="37">
        <f>'who vs. whom'!$M$10*SQRT((K42*L42+M48/4)/E42)/(1+M48)</f>
        <v>0.18208616802468147</v>
      </c>
      <c r="M65" s="28"/>
      <c r="O65" s="54"/>
      <c r="P65" s="54"/>
      <c r="Q65" s="54"/>
      <c r="R65" s="54"/>
    </row>
    <row r="66" spans="1:18" ht="12.75">
      <c r="A66" s="54"/>
      <c r="B66" s="54"/>
      <c r="C66" s="54"/>
      <c r="D66" s="74"/>
      <c r="E66" s="54"/>
      <c r="F66" s="59"/>
      <c r="G66" s="67"/>
      <c r="H66" s="54"/>
      <c r="I66" s="54"/>
      <c r="K66" s="42" t="s">
        <v>12</v>
      </c>
      <c r="L66" s="50">
        <f>L64+L65</f>
        <v>0.9340839123454301</v>
      </c>
      <c r="M66" s="28"/>
      <c r="O66" s="59"/>
      <c r="P66" s="55"/>
      <c r="Q66" s="55"/>
      <c r="R66" s="54"/>
    </row>
    <row r="67" spans="1:18" ht="12.75">
      <c r="A67" s="73"/>
      <c r="B67" s="54"/>
      <c r="C67" s="54"/>
      <c r="D67" s="54"/>
      <c r="E67" s="54"/>
      <c r="F67" s="54"/>
      <c r="G67" s="67"/>
      <c r="H67" s="59"/>
      <c r="I67" s="54"/>
      <c r="K67" s="32" t="s">
        <v>13</v>
      </c>
      <c r="L67" s="51">
        <f>L64-L65</f>
        <v>0.5699115762960671</v>
      </c>
      <c r="M67" s="52"/>
      <c r="O67" s="59"/>
      <c r="P67" s="55"/>
      <c r="Q67" s="55"/>
      <c r="R67" s="59"/>
    </row>
    <row r="68" spans="1:18" ht="12.75">
      <c r="A68" s="73"/>
      <c r="B68" s="54"/>
      <c r="C68" s="54"/>
      <c r="D68" s="54"/>
      <c r="E68" s="54"/>
      <c r="F68" s="54"/>
      <c r="G68" s="67"/>
      <c r="H68" s="59"/>
      <c r="I68" s="54"/>
      <c r="K68" s="28"/>
      <c r="L68" s="33"/>
      <c r="M68" s="32"/>
      <c r="O68" s="54"/>
      <c r="P68" s="54"/>
      <c r="Q68" s="54"/>
      <c r="R68" s="54"/>
    </row>
    <row r="69" spans="1:18" ht="12.75">
      <c r="A69" s="54"/>
      <c r="B69" s="54"/>
      <c r="C69" s="54"/>
      <c r="D69" s="54"/>
      <c r="E69" s="54"/>
      <c r="F69" s="54"/>
      <c r="G69" s="54"/>
      <c r="H69" s="54"/>
      <c r="I69" s="54"/>
      <c r="K69" s="28"/>
      <c r="L69" s="28"/>
      <c r="M69" s="28"/>
      <c r="O69" s="54"/>
      <c r="P69" s="54"/>
      <c r="Q69" s="54"/>
      <c r="R69" s="54"/>
    </row>
    <row r="70" spans="1:18" ht="12.75">
      <c r="A70" s="54"/>
      <c r="B70" s="54"/>
      <c r="C70" s="54"/>
      <c r="D70" s="54"/>
      <c r="E70" s="54"/>
      <c r="F70" s="54"/>
      <c r="G70" s="54"/>
      <c r="H70" s="54"/>
      <c r="I70" s="54"/>
      <c r="K70" s="28" t="s">
        <v>18</v>
      </c>
      <c r="L70" s="28"/>
      <c r="M70" s="28"/>
      <c r="O70" s="54"/>
      <c r="P70" s="54"/>
      <c r="Q70" s="54"/>
      <c r="R70" s="54"/>
    </row>
    <row r="71" spans="1:18" ht="12.75">
      <c r="A71" s="54"/>
      <c r="B71" s="54"/>
      <c r="C71" s="54"/>
      <c r="D71" s="54"/>
      <c r="E71" s="54"/>
      <c r="F71" s="54"/>
      <c r="G71" s="54"/>
      <c r="H71" s="54"/>
      <c r="I71" s="54"/>
      <c r="O71" s="54"/>
      <c r="P71" s="54"/>
      <c r="Q71" s="54"/>
      <c r="R71" s="54"/>
    </row>
    <row r="72" spans="2:12" ht="15.75">
      <c r="B72" s="1"/>
      <c r="L72" s="7"/>
    </row>
    <row r="74" ht="15.75">
      <c r="B74" s="1" t="s">
        <v>7</v>
      </c>
    </row>
    <row r="75" spans="1:15" ht="15">
      <c r="A75" s="2" t="s">
        <v>30</v>
      </c>
      <c r="C75" s="3" t="s">
        <v>0</v>
      </c>
      <c r="D75" s="3"/>
      <c r="K75" t="s">
        <v>16</v>
      </c>
      <c r="O75" t="s">
        <v>19</v>
      </c>
    </row>
    <row r="76" spans="3:16" ht="12.75">
      <c r="C76" s="4" t="s">
        <v>27</v>
      </c>
      <c r="D76" s="4" t="s">
        <v>28</v>
      </c>
      <c r="E76" s="5" t="s">
        <v>2</v>
      </c>
      <c r="K76" s="4" t="str">
        <f>C76</f>
        <v>who</v>
      </c>
      <c r="L76" s="4" t="str">
        <f>D76</f>
        <v>whom</v>
      </c>
      <c r="M76" t="s">
        <v>14</v>
      </c>
      <c r="O76" s="29" t="s">
        <v>31</v>
      </c>
      <c r="P76" s="29" t="s">
        <v>32</v>
      </c>
    </row>
    <row r="77" spans="1:16" ht="12.75">
      <c r="A77" s="8" t="s">
        <v>1</v>
      </c>
      <c r="B77" s="9" t="s">
        <v>33</v>
      </c>
      <c r="C77" s="10">
        <v>2</v>
      </c>
      <c r="D77" s="80">
        <v>1</v>
      </c>
      <c r="E77" s="12">
        <f>SUM(C77:D77)</f>
        <v>3</v>
      </c>
      <c r="G77" s="13"/>
      <c r="J77" s="14" t="str">
        <f>B77</f>
        <v>I or we</v>
      </c>
      <c r="K77" s="15">
        <f>C77/E77</f>
        <v>0.6666666666666666</v>
      </c>
      <c r="L77" s="16">
        <f>1-K77</f>
        <v>0.33333333333333337</v>
      </c>
      <c r="M77" s="6">
        <f>C79/E79</f>
        <v>0.14285714285714285</v>
      </c>
      <c r="O77" s="7">
        <f>L95-K77</f>
        <v>0.2718412573055582</v>
      </c>
      <c r="P77" s="7">
        <f>K77-L96</f>
        <v>0.45900669149847184</v>
      </c>
    </row>
    <row r="78" spans="1:16" ht="12.75">
      <c r="A78" s="8"/>
      <c r="B78" s="9" t="s">
        <v>34</v>
      </c>
      <c r="C78" s="81">
        <f>C79-C77</f>
        <v>0</v>
      </c>
      <c r="D78" s="69">
        <f>D79-D77</f>
        <v>11</v>
      </c>
      <c r="E78" s="19">
        <f>SUM(C78:D78)</f>
        <v>11</v>
      </c>
      <c r="J78" s="14" t="str">
        <f>B78</f>
        <v>other</v>
      </c>
      <c r="K78" s="20">
        <f>C78/E78</f>
        <v>0</v>
      </c>
      <c r="L78" s="21">
        <f>1-K78</f>
        <v>1</v>
      </c>
      <c r="M78" s="6">
        <f>M77</f>
        <v>0.14285714285714285</v>
      </c>
      <c r="O78" s="7">
        <f>L102-K78</f>
        <v>0.2588323988378779</v>
      </c>
      <c r="P78" s="7">
        <f>K78-L103</f>
        <v>0</v>
      </c>
    </row>
    <row r="79" spans="2:12" ht="12.75">
      <c r="B79" s="22" t="s">
        <v>2</v>
      </c>
      <c r="C79" s="78">
        <v>2</v>
      </c>
      <c r="D79" s="79">
        <v>12</v>
      </c>
      <c r="E79" s="25">
        <f>SUM(E77:E78)</f>
        <v>14</v>
      </c>
      <c r="K79" t="s">
        <v>24</v>
      </c>
      <c r="L79" t="s">
        <v>25</v>
      </c>
    </row>
    <row r="80" spans="2:18" ht="12.75">
      <c r="B80" s="14"/>
      <c r="C80" s="26"/>
      <c r="D80" s="26"/>
      <c r="E80" s="26"/>
      <c r="M80" s="7"/>
      <c r="O80" s="54"/>
      <c r="P80" s="54"/>
      <c r="Q80" s="54"/>
      <c r="R80" s="54"/>
    </row>
    <row r="81" spans="1:18" ht="15">
      <c r="A81" s="2" t="s">
        <v>3</v>
      </c>
      <c r="O81" s="54"/>
      <c r="P81" s="54"/>
      <c r="Q81" s="54"/>
      <c r="R81" s="54"/>
    </row>
    <row r="82" spans="1:18" ht="12.75">
      <c r="A82" s="27" t="s">
        <v>17</v>
      </c>
      <c r="F82" s="28" t="s">
        <v>6</v>
      </c>
      <c r="G82" s="28"/>
      <c r="H82" s="28"/>
      <c r="K82" s="28" t="s">
        <v>8</v>
      </c>
      <c r="L82" s="28"/>
      <c r="M82" s="28"/>
      <c r="O82" s="54"/>
      <c r="P82" s="54"/>
      <c r="Q82" s="54"/>
      <c r="R82" s="54"/>
    </row>
    <row r="83" spans="1:18" ht="12.75">
      <c r="A83" s="29"/>
      <c r="B83" t="s">
        <v>4</v>
      </c>
      <c r="C83" s="4" t="str">
        <f>'who vs. whom'!$C$3</f>
        <v>who</v>
      </c>
      <c r="D83" s="4" t="str">
        <f>'who vs. whom'!$D$3</f>
        <v>whom</v>
      </c>
      <c r="F83" s="30" t="s">
        <v>26</v>
      </c>
      <c r="G83" s="31" t="str">
        <f>'who vs. whom'!$C$3</f>
        <v>who</v>
      </c>
      <c r="H83" s="31" t="str">
        <f>'who vs. whom'!$D$3</f>
        <v>whom</v>
      </c>
      <c r="K83" s="28" t="s">
        <v>10</v>
      </c>
      <c r="L83" s="33">
        <v>0.05</v>
      </c>
      <c r="M83" s="34">
        <f>NORMSINV(1-(L83/2))</f>
        <v>1.9599610823206604</v>
      </c>
      <c r="O83" s="54"/>
      <c r="P83" s="55"/>
      <c r="Q83" s="55"/>
      <c r="R83" s="54"/>
    </row>
    <row r="84" spans="1:18" ht="12.75">
      <c r="A84" s="29"/>
      <c r="B84" s="9" t="str">
        <f>'who vs. whom'!$B$4</f>
        <v>spoken</v>
      </c>
      <c r="C84" s="35">
        <f>$E77*'who vs. whom'!C$43/'who vs. whom'!$E$43</f>
        <v>1.9707112970711298</v>
      </c>
      <c r="D84" s="36">
        <f>$E77*'who vs. whom'!D$43/'who vs. whom'!$E$43</f>
        <v>1.0292887029288702</v>
      </c>
      <c r="F84" s="28"/>
      <c r="G84" s="38">
        <f>(C77-C84)^2/C84</f>
        <v>0.00043528857856070226</v>
      </c>
      <c r="H84" s="38">
        <f>(D77-D84)^2/D84</f>
        <v>0.0008334183760247593</v>
      </c>
      <c r="K84" s="28" t="s">
        <v>15</v>
      </c>
      <c r="L84" s="28">
        <f>'who vs. whom'!$M$10*'who vs. whom'!$M$10/E77</f>
        <v>1.280482481403858</v>
      </c>
      <c r="M84" s="28">
        <f>'who vs. whom'!$M$10*'who vs. whom'!$M$10/E78</f>
        <v>0.3492224949283249</v>
      </c>
      <c r="O84" s="54"/>
      <c r="P84" s="55"/>
      <c r="Q84" s="55"/>
      <c r="R84" s="54"/>
    </row>
    <row r="85" spans="1:18" ht="12.75">
      <c r="A85" s="29"/>
      <c r="B85" s="9" t="str">
        <f>'who vs. whom'!$B$5</f>
        <v>written</v>
      </c>
      <c r="C85" s="39">
        <f>$E78*'who vs. whom'!C$43/'who vs. whom'!$E$43</f>
        <v>7.2259414225941425</v>
      </c>
      <c r="D85" s="40">
        <f>$E78*'who vs. whom'!D$43/'who vs. whom'!$E$43</f>
        <v>3.774058577405858</v>
      </c>
      <c r="F85" s="28"/>
      <c r="G85" s="38">
        <f>(C78-C85)^2/C85</f>
        <v>7.2259414225941425</v>
      </c>
      <c r="H85" s="38">
        <f>(D78-D85)^2/D85</f>
        <v>13.835034187161952</v>
      </c>
      <c r="K85" s="28"/>
      <c r="L85" s="38"/>
      <c r="M85" s="28"/>
      <c r="O85" s="54"/>
      <c r="P85" s="55"/>
      <c r="Q85" s="55"/>
      <c r="R85" s="54"/>
    </row>
    <row r="86" spans="1:18" ht="12.75">
      <c r="A86" s="29"/>
      <c r="C86" s="41"/>
      <c r="D86" s="41"/>
      <c r="F86" s="42" t="s">
        <v>2</v>
      </c>
      <c r="G86" s="43">
        <f>SUM(G84:H85)</f>
        <v>21.06224431671068</v>
      </c>
      <c r="H86" s="32"/>
      <c r="K86" s="28"/>
      <c r="L86" s="38"/>
      <c r="M86" s="38"/>
      <c r="O86" s="54"/>
      <c r="P86" s="54"/>
      <c r="Q86" s="54"/>
      <c r="R86" s="54"/>
    </row>
    <row r="87" spans="1:18" ht="12.75">
      <c r="A87" s="44"/>
      <c r="F87" s="28" t="s">
        <v>5</v>
      </c>
      <c r="G87" s="33">
        <f>CHIDIST(G86,1)</f>
        <v>4.44602639859593E-06</v>
      </c>
      <c r="H87" s="32" t="str">
        <f>IF((G87&lt;0.05),"s","ns")</f>
        <v>s</v>
      </c>
      <c r="K87" s="28" t="s">
        <v>21</v>
      </c>
      <c r="L87" s="45">
        <f>SQRT((K77-L95)^2+(K78-L103)^2)</f>
        <v>0.2718412573055582</v>
      </c>
      <c r="M87" s="46">
        <f>L87-L89</f>
        <v>0.9385079239722248</v>
      </c>
      <c r="O87" s="54"/>
      <c r="P87" s="55"/>
      <c r="Q87" s="55"/>
      <c r="R87" s="56"/>
    </row>
    <row r="88" spans="6:18" ht="12.75">
      <c r="F88" s="28"/>
      <c r="G88" s="46"/>
      <c r="H88" s="47"/>
      <c r="K88" s="28" t="s">
        <v>22</v>
      </c>
      <c r="L88" s="45">
        <f>-SQRT((K77-L96)^2+(K78-L102)^2)</f>
        <v>-0.5269547926801156</v>
      </c>
      <c r="M88" s="37">
        <f>L88-L89</f>
        <v>0.13971187398655105</v>
      </c>
      <c r="O88" s="54"/>
      <c r="P88" s="55"/>
      <c r="Q88" s="55"/>
      <c r="R88" s="55"/>
    </row>
    <row r="89" spans="5:18" ht="12.75">
      <c r="E89" s="63"/>
      <c r="F89" s="75"/>
      <c r="G89" s="77"/>
      <c r="H89" s="64"/>
      <c r="K89" s="28" t="s">
        <v>23</v>
      </c>
      <c r="L89" s="48">
        <f>K78-K77</f>
        <v>-0.6666666666666666</v>
      </c>
      <c r="M89" s="49" t="str">
        <f>IF(L89&lt;L88,"s-",IF(L89&gt;L87,"s+","ns"))</f>
        <v>s-</v>
      </c>
      <c r="O89" s="54"/>
      <c r="P89" s="55"/>
      <c r="Q89" s="57"/>
      <c r="R89" s="55"/>
    </row>
    <row r="90" spans="3:18" ht="12.75">
      <c r="C90" s="63"/>
      <c r="D90" s="63"/>
      <c r="E90" s="63"/>
      <c r="F90" s="75"/>
      <c r="G90" s="76"/>
      <c r="H90" s="76"/>
      <c r="I90" s="63"/>
      <c r="K90" s="28"/>
      <c r="L90" s="37"/>
      <c r="M90" s="49"/>
      <c r="O90" s="54"/>
      <c r="P90" s="55"/>
      <c r="Q90" s="57"/>
      <c r="R90" s="55"/>
    </row>
    <row r="91" spans="1:18" ht="12.75">
      <c r="A91" s="70"/>
      <c r="B91" s="54"/>
      <c r="C91" s="54"/>
      <c r="D91" s="54"/>
      <c r="E91" s="54"/>
      <c r="F91" s="54"/>
      <c r="G91" s="54"/>
      <c r="H91" s="54"/>
      <c r="I91" s="54"/>
      <c r="K91" s="28"/>
      <c r="L91" s="28"/>
      <c r="M91" s="28"/>
      <c r="O91" s="54"/>
      <c r="P91" s="54"/>
      <c r="Q91" s="54"/>
      <c r="R91" s="54"/>
    </row>
    <row r="92" spans="1:18" ht="12.75">
      <c r="A92" s="58"/>
      <c r="B92" s="54"/>
      <c r="C92" s="58"/>
      <c r="D92" s="71"/>
      <c r="E92" s="54"/>
      <c r="F92" s="65"/>
      <c r="G92" s="58"/>
      <c r="H92" s="54"/>
      <c r="I92" s="54"/>
      <c r="K92" s="28" t="s">
        <v>9</v>
      </c>
      <c r="L92" s="31" t="str">
        <f>J77</f>
        <v>I or we</v>
      </c>
      <c r="M92" s="28"/>
      <c r="O92" s="54"/>
      <c r="P92" s="58"/>
      <c r="Q92" s="54"/>
      <c r="R92" s="54"/>
    </row>
    <row r="93" spans="1:18" ht="12.75">
      <c r="A93" s="71"/>
      <c r="B93" s="68"/>
      <c r="C93" s="69"/>
      <c r="D93" s="54"/>
      <c r="E93" s="72"/>
      <c r="F93" s="54"/>
      <c r="G93" s="66"/>
      <c r="H93" s="54"/>
      <c r="I93" s="54"/>
      <c r="K93" s="28" t="s">
        <v>11</v>
      </c>
      <c r="L93" s="37">
        <f>(K77+L84/2)/(1+L84)</f>
        <v>0.5730839495702098</v>
      </c>
      <c r="M93" s="28"/>
      <c r="O93" s="54"/>
      <c r="P93" s="54"/>
      <c r="Q93" s="54"/>
      <c r="R93" s="54"/>
    </row>
    <row r="94" spans="1:18" ht="12.75">
      <c r="A94" s="71"/>
      <c r="B94" s="68"/>
      <c r="C94" s="69"/>
      <c r="D94" s="54"/>
      <c r="E94" s="54"/>
      <c r="F94" s="54"/>
      <c r="G94" s="66"/>
      <c r="H94" s="54"/>
      <c r="I94" s="54"/>
      <c r="K94" s="28" t="s">
        <v>20</v>
      </c>
      <c r="L94" s="46">
        <f>'who vs. whom'!$M$10*SQRT((K77*L77+L84/4)/E77)/(1+L84)</f>
        <v>0.365423974402015</v>
      </c>
      <c r="M94" s="28"/>
      <c r="O94" s="54"/>
      <c r="P94" s="54"/>
      <c r="Q94" s="54"/>
      <c r="R94" s="54"/>
    </row>
    <row r="95" spans="1:18" ht="12.75">
      <c r="A95" s="71"/>
      <c r="B95" s="54"/>
      <c r="C95" s="54"/>
      <c r="D95" s="54"/>
      <c r="E95" s="54"/>
      <c r="F95" s="59"/>
      <c r="G95" s="67"/>
      <c r="H95" s="54"/>
      <c r="I95" s="54"/>
      <c r="K95" s="42" t="s">
        <v>12</v>
      </c>
      <c r="L95" s="50">
        <f>L93+L94</f>
        <v>0.9385079239722248</v>
      </c>
      <c r="M95" s="28"/>
      <c r="O95" s="59"/>
      <c r="P95" s="55"/>
      <c r="Q95" s="55"/>
      <c r="R95" s="54"/>
    </row>
    <row r="96" spans="1:18" ht="12.75">
      <c r="A96" s="73"/>
      <c r="B96" s="54"/>
      <c r="C96" s="54"/>
      <c r="D96" s="54"/>
      <c r="E96" s="54"/>
      <c r="F96" s="54"/>
      <c r="G96" s="67"/>
      <c r="H96" s="59"/>
      <c r="I96" s="54"/>
      <c r="K96" s="32" t="s">
        <v>13</v>
      </c>
      <c r="L96" s="51">
        <f>L93-L94</f>
        <v>0.2076599751681948</v>
      </c>
      <c r="M96" s="52"/>
      <c r="O96" s="59"/>
      <c r="P96" s="55"/>
      <c r="Q96" s="55"/>
      <c r="R96" s="57"/>
    </row>
    <row r="97" spans="1:18" ht="12.75">
      <c r="A97" s="54"/>
      <c r="B97" s="54"/>
      <c r="C97" s="54"/>
      <c r="D97" s="54"/>
      <c r="E97" s="54"/>
      <c r="F97" s="54"/>
      <c r="G97" s="67"/>
      <c r="H97" s="54"/>
      <c r="I97" s="54"/>
      <c r="K97" s="28"/>
      <c r="L97" s="33"/>
      <c r="M97" s="28"/>
      <c r="O97" s="54"/>
      <c r="P97" s="54"/>
      <c r="Q97" s="54"/>
      <c r="R97" s="54"/>
    </row>
    <row r="98" spans="1:18" ht="12.75">
      <c r="A98" s="70"/>
      <c r="B98" s="54"/>
      <c r="C98" s="54"/>
      <c r="D98" s="54"/>
      <c r="E98" s="54"/>
      <c r="F98" s="54"/>
      <c r="G98" s="67"/>
      <c r="H98" s="54"/>
      <c r="I98" s="54"/>
      <c r="K98" s="28"/>
      <c r="L98" s="33"/>
      <c r="M98" s="28"/>
      <c r="O98" s="54"/>
      <c r="P98" s="54"/>
      <c r="Q98" s="54"/>
      <c r="R98" s="54"/>
    </row>
    <row r="99" spans="1:18" ht="12.75">
      <c r="A99" s="58"/>
      <c r="B99" s="54"/>
      <c r="C99" s="54"/>
      <c r="D99" s="58"/>
      <c r="E99" s="54"/>
      <c r="F99" s="65"/>
      <c r="G99" s="58"/>
      <c r="H99" s="54"/>
      <c r="I99" s="54"/>
      <c r="K99" s="28" t="s">
        <v>9</v>
      </c>
      <c r="L99" s="31" t="str">
        <f>'who vs. whom'!$J$5</f>
        <v>written</v>
      </c>
      <c r="M99" s="28"/>
      <c r="O99" s="54"/>
      <c r="P99" s="58"/>
      <c r="Q99" s="54"/>
      <c r="R99" s="54"/>
    </row>
    <row r="100" spans="1:18" ht="12.75">
      <c r="A100" s="54"/>
      <c r="B100" s="68"/>
      <c r="C100" s="54"/>
      <c r="D100" s="69"/>
      <c r="E100" s="54"/>
      <c r="F100" s="54"/>
      <c r="G100" s="66"/>
      <c r="H100" s="54"/>
      <c r="I100" s="54"/>
      <c r="K100" s="28" t="s">
        <v>11</v>
      </c>
      <c r="L100" s="37">
        <f>(K78+M84/2)/(1+M84)</f>
        <v>0.12941619941893895</v>
      </c>
      <c r="M100" s="28"/>
      <c r="O100" s="54"/>
      <c r="P100" s="54"/>
      <c r="Q100" s="54"/>
      <c r="R100" s="54"/>
    </row>
    <row r="101" spans="1:18" ht="12.75">
      <c r="A101" s="54"/>
      <c r="B101" s="68"/>
      <c r="C101" s="54"/>
      <c r="D101" s="69"/>
      <c r="E101" s="54"/>
      <c r="F101" s="54"/>
      <c r="G101" s="66"/>
      <c r="H101" s="54"/>
      <c r="I101" s="54"/>
      <c r="K101" s="28" t="s">
        <v>20</v>
      </c>
      <c r="L101" s="37">
        <f>'who vs. whom'!$M$10*SQRT((K78*L78+M84/4)/E78)/(1+M84)</f>
        <v>0.12941619941893898</v>
      </c>
      <c r="M101" s="28"/>
      <c r="O101" s="54"/>
      <c r="P101" s="54"/>
      <c r="Q101" s="54"/>
      <c r="R101" s="54"/>
    </row>
    <row r="102" spans="1:18" ht="12.75">
      <c r="A102" s="54"/>
      <c r="B102" s="54"/>
      <c r="C102" s="54"/>
      <c r="D102" s="74"/>
      <c r="E102" s="54"/>
      <c r="F102" s="59"/>
      <c r="G102" s="67"/>
      <c r="H102" s="54"/>
      <c r="I102" s="54"/>
      <c r="K102" s="42" t="s">
        <v>12</v>
      </c>
      <c r="L102" s="50">
        <f>L100+L101</f>
        <v>0.2588323988378779</v>
      </c>
      <c r="M102" s="28"/>
      <c r="O102" s="59"/>
      <c r="P102" s="55"/>
      <c r="Q102" s="55"/>
      <c r="R102" s="54"/>
    </row>
    <row r="103" spans="1:18" ht="12.75">
      <c r="A103" s="73"/>
      <c r="B103" s="54"/>
      <c r="C103" s="54"/>
      <c r="D103" s="54"/>
      <c r="E103" s="54"/>
      <c r="F103" s="54"/>
      <c r="G103" s="67"/>
      <c r="H103" s="59"/>
      <c r="I103" s="54"/>
      <c r="K103" s="32" t="s">
        <v>13</v>
      </c>
      <c r="L103" s="51">
        <f>L100-L101</f>
        <v>0</v>
      </c>
      <c r="M103" s="52"/>
      <c r="O103" s="59"/>
      <c r="P103" s="55"/>
      <c r="Q103" s="55"/>
      <c r="R103" s="59"/>
    </row>
    <row r="104" spans="1:18" ht="12.75">
      <c r="A104" s="73"/>
      <c r="B104" s="54"/>
      <c r="C104" s="54"/>
      <c r="D104" s="54"/>
      <c r="E104" s="54"/>
      <c r="F104" s="54"/>
      <c r="G104" s="67"/>
      <c r="H104" s="59"/>
      <c r="I104" s="54"/>
      <c r="K104" s="28"/>
      <c r="L104" s="33"/>
      <c r="M104" s="32"/>
      <c r="O104" s="54"/>
      <c r="P104" s="54"/>
      <c r="Q104" s="54"/>
      <c r="R104" s="54"/>
    </row>
    <row r="105" spans="1:18" ht="12.75">
      <c r="A105" s="54"/>
      <c r="B105" s="54"/>
      <c r="C105" s="54"/>
      <c r="D105" s="54"/>
      <c r="E105" s="54"/>
      <c r="F105" s="54"/>
      <c r="G105" s="54"/>
      <c r="H105" s="54"/>
      <c r="I105" s="54"/>
      <c r="K105" s="28"/>
      <c r="L105" s="28"/>
      <c r="M105" s="28"/>
      <c r="O105" s="54"/>
      <c r="P105" s="54"/>
      <c r="Q105" s="54"/>
      <c r="R105" s="54"/>
    </row>
    <row r="106" spans="1:18" ht="12.75">
      <c r="A106" s="54"/>
      <c r="B106" s="54"/>
      <c r="C106" s="54"/>
      <c r="D106" s="54"/>
      <c r="E106" s="54"/>
      <c r="F106" s="54"/>
      <c r="G106" s="54"/>
      <c r="H106" s="54"/>
      <c r="I106" s="54"/>
      <c r="K106" s="28" t="s">
        <v>18</v>
      </c>
      <c r="L106" s="28"/>
      <c r="M106" s="28"/>
      <c r="O106" s="54"/>
      <c r="P106" s="54"/>
      <c r="Q106" s="54"/>
      <c r="R106" s="54"/>
    </row>
    <row r="107" spans="1:18" ht="12.75">
      <c r="A107" s="54"/>
      <c r="B107" s="54"/>
      <c r="C107" s="54"/>
      <c r="D107" s="54"/>
      <c r="E107" s="54"/>
      <c r="F107" s="54"/>
      <c r="G107" s="54"/>
      <c r="H107" s="54"/>
      <c r="I107" s="54"/>
      <c r="O107" s="54"/>
      <c r="P107" s="54"/>
      <c r="Q107" s="54"/>
      <c r="R107" s="54"/>
    </row>
    <row r="108" spans="2:12" ht="15.75">
      <c r="B108" s="1"/>
      <c r="L108" s="7"/>
    </row>
  </sheetData>
  <mergeCells count="6">
    <mergeCell ref="C75:D75"/>
    <mergeCell ref="A77:A78"/>
    <mergeCell ref="C2:D2"/>
    <mergeCell ref="A4:A5"/>
    <mergeCell ref="A41:A42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2020-07-23T05:48:09Z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