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6120" windowHeight="6690" activeTab="0"/>
  </bookViews>
  <sheets>
    <sheet name="very" sheetId="1" r:id="rId1"/>
  </sheets>
  <definedNames/>
  <calcPr fullCalcOnLoad="1"/>
</workbook>
</file>

<file path=xl/sharedStrings.xml><?xml version="1.0" encoding="utf-8"?>
<sst xmlns="http://schemas.openxmlformats.org/spreadsheetml/2006/main" count="238" uniqueCount="60">
  <si>
    <t>very</t>
  </si>
  <si>
    <t>TOTAL</t>
  </si>
  <si>
    <t>share</t>
  </si>
  <si>
    <t>{very, exact, precise} + N</t>
  </si>
  <si>
    <t>very + N</t>
  </si>
  <si>
    <t>very + ADV</t>
  </si>
  <si>
    <t>very + ADJ</t>
  </si>
  <si>
    <t>ADV+ADV</t>
  </si>
  <si>
    <t>p</t>
  </si>
  <si>
    <t>z(crit)</t>
  </si>
  <si>
    <t>p'</t>
  </si>
  <si>
    <t>e'</t>
  </si>
  <si>
    <t>Y-</t>
  </si>
  <si>
    <t>Y+</t>
  </si>
  <si>
    <t>w-</t>
  </si>
  <si>
    <t>w+</t>
  </si>
  <si>
    <t>ADV(inten)+ADV</t>
  </si>
  <si>
    <t>LLC</t>
  </si>
  <si>
    <t>ICE-GB</t>
  </si>
  <si>
    <t>{very, exact, precise, particular, specific, actual} + N</t>
  </si>
  <si>
    <t>LLC (1960s)</t>
  </si>
  <si>
    <t>ICE-GB (1990s)</t>
  </si>
  <si>
    <t>ADV</t>
  </si>
  <si>
    <t>ADJ</t>
  </si>
  <si>
    <t>N</t>
  </si>
  <si>
    <t>total p</t>
  </si>
  <si>
    <t>source p</t>
  </si>
  <si>
    <t>rescaled p</t>
  </si>
  <si>
    <t>subset incl very</t>
  </si>
  <si>
    <t>Tail</t>
  </si>
  <si>
    <t>All cases</t>
  </si>
  <si>
    <t>All reviewed</t>
  </si>
  <si>
    <t>Unreviewed</t>
  </si>
  <si>
    <t>very + ADJ / very + ADV are significant</t>
  </si>
  <si>
    <t>interval</t>
  </si>
  <si>
    <t>d</t>
  </si>
  <si>
    <t>classic semasiological comparison</t>
  </si>
  <si>
    <r>
      <t>very</t>
    </r>
    <r>
      <rPr>
        <b/>
        <sz val="14"/>
        <rFont val="Arial"/>
        <family val="2"/>
      </rPr>
      <t>+N alternation</t>
    </r>
  </si>
  <si>
    <t>ADJ + N</t>
  </si>
  <si>
    <r>
      <t>very</t>
    </r>
    <r>
      <rPr>
        <b/>
        <sz val="14"/>
        <rFont val="Arial"/>
        <family val="2"/>
      </rPr>
      <t>+ADJ  alternation</t>
    </r>
  </si>
  <si>
    <t>{very, exact, precise,+++} + N</t>
  </si>
  <si>
    <t>ADV + ADJ</t>
  </si>
  <si>
    <t>ADV(inten) + ADJ</t>
  </si>
  <si>
    <t>{very, +++} + ADJ</t>
  </si>
  <si>
    <t>Worst-case review</t>
  </si>
  <si>
    <t>u-</t>
  </si>
  <si>
    <t>u+</t>
  </si>
  <si>
    <t>All adverbs</t>
  </si>
  <si>
    <t>limited subset</t>
  </si>
  <si>
    <t>expanded subset</t>
  </si>
  <si>
    <t>all adjectives</t>
  </si>
  <si>
    <t>Final graph, optimum independent baselines</t>
  </si>
  <si>
    <t>Intensifying</t>
  </si>
  <si>
    <t>Intensifying, refined by lexical type</t>
  </si>
  <si>
    <t>Intensifying, refined, w-c</t>
  </si>
  <si>
    <t>z²</t>
  </si>
  <si>
    <t>z²/n</t>
  </si>
  <si>
    <r>
      <t>very</t>
    </r>
    <r>
      <rPr>
        <b/>
        <sz val="14"/>
        <rFont val="Arial"/>
        <family val="2"/>
      </rPr>
      <t>+ADV  alternation</t>
    </r>
  </si>
  <si>
    <r>
      <t xml:space="preserve">This is not an error, the two baseline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figures happen to be identical.</t>
    </r>
  </si>
  <si>
    <t>(Newcombe-Wilson test)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</si>
</sst>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#,##0.0"/>
    <numFmt numFmtId="166" formatCode="0.0000"/>
    <numFmt numFmtId="167" formatCode="#,##0_ ;\-#,##0\ 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025"/>
          <c:w val="0.948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very!$A$29</c:f>
              <c:strCache>
                <c:ptCount val="1"/>
                <c:pt idx="0">
                  <c:v>limited subset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very!$K$31:$K$32</c:f>
                <c:numCache>
                  <c:ptCount val="2"/>
                  <c:pt idx="0">
                    <c:v>0.12203477323247713</c:v>
                  </c:pt>
                  <c:pt idx="1">
                    <c:v>0.13221489850012014</c:v>
                  </c:pt>
                </c:numCache>
              </c:numRef>
            </c:plus>
            <c:minus>
              <c:numRef>
                <c:f>very!$J$31:$J$32</c:f>
                <c:numCache>
                  <c:ptCount val="2"/>
                  <c:pt idx="0">
                    <c:v>0.1565231784633383</c:v>
                  </c:pt>
                  <c:pt idx="1">
                    <c:v>0.16804474775410028</c:v>
                  </c:pt>
                </c:numCache>
              </c:numRef>
            </c:minus>
            <c:noEndCap val="0"/>
          </c:errBars>
          <c:cat>
            <c:strRef>
              <c:f>very!$A$31:$A$32</c:f>
              <c:strCache/>
            </c:strRef>
          </c:cat>
          <c:val>
            <c:numRef>
              <c:f>very!$D$31:$D$32</c:f>
              <c:numCache/>
            </c:numRef>
          </c:val>
          <c:smooth val="0"/>
        </c:ser>
        <c:ser>
          <c:idx val="1"/>
          <c:order val="1"/>
          <c:tx>
            <c:strRef>
              <c:f>very!$A$35</c:f>
              <c:strCache>
                <c:ptCount val="1"/>
                <c:pt idx="0">
                  <c:v>expanded subset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very!$K$37:$K$38</c:f>
                <c:numCache>
                  <c:ptCount val="2"/>
                  <c:pt idx="0">
                    <c:v>0.0659825378671395</c:v>
                  </c:pt>
                  <c:pt idx="1">
                    <c:v>0.05638643129581533</c:v>
                  </c:pt>
                </c:numCache>
              </c:numRef>
            </c:plus>
            <c:minus>
              <c:numRef>
                <c:f>very!$J$37:$J$38</c:f>
                <c:numCache>
                  <c:ptCount val="2"/>
                  <c:pt idx="0">
                    <c:v>0.05040356013431593</c:v>
                  </c:pt>
                  <c:pt idx="1">
                    <c:v>0.040885149290272205</c:v>
                  </c:pt>
                </c:numCache>
              </c:numRef>
            </c:minus>
            <c:noEndCap val="0"/>
          </c:errBars>
          <c:val>
            <c:numRef>
              <c:f>very!$D$37:$D$38</c:f>
              <c:numCache/>
            </c:numRef>
          </c:val>
          <c:smooth val="0"/>
        </c:ser>
        <c:marker val="1"/>
        <c:axId val="53183750"/>
        <c:axId val="8891703"/>
      </c:lineChart>
      <c:catAx>
        <c:axId val="531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1703"/>
        <c:crosses val="autoZero"/>
        <c:auto val="1"/>
        <c:lblOffset val="100"/>
        <c:noMultiLvlLbl val="0"/>
      </c:catAx>
      <c:valAx>
        <c:axId val="889170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318375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8"/>
          <c:y val="0.04325"/>
          <c:w val="0.38175"/>
          <c:h val="0.1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475"/>
          <c:w val="0.9637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very!$G$2</c:f>
              <c:strCache>
                <c:ptCount val="1"/>
                <c:pt idx="0">
                  <c:v>very + ADJ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very!$N$4:$N$5</c:f>
                <c:numCache>
                  <c:ptCount val="2"/>
                  <c:pt idx="0">
                    <c:v>0.02096074099701306</c:v>
                  </c:pt>
                  <c:pt idx="1">
                    <c:v>0.022416960092253357</c:v>
                  </c:pt>
                </c:numCache>
              </c:numRef>
            </c:plus>
            <c:minus>
              <c:numRef>
                <c:f>very!$M$4:$M$5</c:f>
                <c:numCache>
                  <c:ptCount val="2"/>
                  <c:pt idx="0">
                    <c:v>0.02203756514081745</c:v>
                  </c:pt>
                  <c:pt idx="1">
                    <c:v>0.02416112010275573</c:v>
                  </c:pt>
                </c:numCache>
              </c:numRef>
            </c:minus>
            <c:noEndCap val="0"/>
          </c:errBars>
          <c:cat>
            <c:strRef>
              <c:f>very!$A$4:$A$5</c:f>
              <c:strCache/>
            </c:strRef>
          </c:cat>
          <c:val>
            <c:numRef>
              <c:f>very!$G$4:$G$5</c:f>
              <c:numCache/>
            </c:numRef>
          </c:val>
          <c:smooth val="0"/>
        </c:ser>
        <c:ser>
          <c:idx val="1"/>
          <c:order val="1"/>
          <c:tx>
            <c:strRef>
              <c:f>very!$G$9</c:f>
              <c:strCache>
                <c:ptCount val="1"/>
                <c:pt idx="0">
                  <c:v>very + 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very!$N$11:$N$12</c:f>
                <c:numCache>
                  <c:ptCount val="2"/>
                  <c:pt idx="0">
                    <c:v>0.007402234360952779</c:v>
                  </c:pt>
                  <c:pt idx="1">
                    <c:v>0.009270892628122033</c:v>
                  </c:pt>
                </c:numCache>
              </c:numRef>
            </c:plus>
            <c:minus>
              <c:numRef>
                <c:f>very!$M$11:$M$12</c:f>
                <c:numCache>
                  <c:ptCount val="2"/>
                  <c:pt idx="0">
                    <c:v>0.0051368942073642294</c:v>
                  </c:pt>
                  <c:pt idx="1">
                    <c:v>0.006252648132775516</c:v>
                  </c:pt>
                </c:numCache>
              </c:numRef>
            </c:minus>
            <c:noEndCap val="0"/>
          </c:errBars>
          <c:val>
            <c:numRef>
              <c:f>very!$G$11:$G$12</c:f>
              <c:numCache/>
            </c:numRef>
          </c:val>
          <c:smooth val="0"/>
        </c:ser>
        <c:ser>
          <c:idx val="2"/>
          <c:order val="2"/>
          <c:tx>
            <c:strRef>
              <c:f>very!$G$16</c:f>
              <c:strCache>
                <c:ptCount val="1"/>
                <c:pt idx="0">
                  <c:v>very + ADV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very!$N$18:$N$19</c:f>
                <c:numCache>
                  <c:ptCount val="2"/>
                  <c:pt idx="0">
                    <c:v>0.02164475340421468</c:v>
                  </c:pt>
                  <c:pt idx="1">
                    <c:v>0.023481509735569478</c:v>
                  </c:pt>
                </c:numCache>
              </c:numRef>
            </c:plus>
            <c:minus>
              <c:numRef>
                <c:f>very!$M$18:$M$19</c:f>
                <c:numCache>
                  <c:ptCount val="2"/>
                  <c:pt idx="0">
                    <c:v>0.020490604122424316</c:v>
                  </c:pt>
                  <c:pt idx="1">
                    <c:v>0.02161918866397264</c:v>
                  </c:pt>
                </c:numCache>
              </c:numRef>
            </c:minus>
            <c:noEndCap val="0"/>
          </c:errBars>
          <c:val>
            <c:numRef>
              <c:f>very!$G$18:$G$19</c:f>
              <c:numCache/>
            </c:numRef>
          </c:val>
          <c:smooth val="0"/>
        </c:ser>
        <c:marker val="1"/>
        <c:axId val="12916464"/>
        <c:axId val="49139313"/>
      </c:lineChart>
      <c:catAx>
        <c:axId val="129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39313"/>
        <c:crosses val="autoZero"/>
        <c:auto val="1"/>
        <c:lblOffset val="100"/>
        <c:noMultiLvlLbl val="0"/>
      </c:catAx>
      <c:valAx>
        <c:axId val="4913931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291646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75"/>
          <c:y val="0.4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375"/>
          <c:w val="0.96375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very!$A$92</c:f>
              <c:strCache>
                <c:ptCount val="1"/>
                <c:pt idx="0">
                  <c:v>All adverbs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very!$K$94:$K$95</c:f>
                <c:numCache>
                  <c:ptCount val="2"/>
                  <c:pt idx="0">
                    <c:v>0.020413533538067935</c:v>
                  </c:pt>
                  <c:pt idx="1">
                    <c:v>0.020404764147842924</c:v>
                  </c:pt>
                </c:numCache>
              </c:numRef>
            </c:plus>
            <c:minus>
              <c:numRef>
                <c:f>very!$J$94:$J$95</c:f>
                <c:numCache>
                  <c:ptCount val="2"/>
                  <c:pt idx="0">
                    <c:v>0.019262536017714466</c:v>
                  </c:pt>
                  <c:pt idx="1">
                    <c:v>0.01865882638244526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very!$D$94:$D$95</c:f>
              <c:numCache/>
            </c:numRef>
          </c:val>
          <c:smooth val="0"/>
        </c:ser>
        <c:ser>
          <c:idx val="1"/>
          <c:order val="1"/>
          <c:tx>
            <c:strRef>
              <c:f>very!$A$100</c:f>
              <c:strCache>
                <c:ptCount val="1"/>
                <c:pt idx="0">
                  <c:v>Intensifying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very!$K$102:$K$103</c:f>
                <c:numCache>
                  <c:ptCount val="2"/>
                  <c:pt idx="0">
                    <c:v>0.0327198465865528</c:v>
                  </c:pt>
                  <c:pt idx="1">
                    <c:v>0.03017579751063243</c:v>
                  </c:pt>
                </c:numCache>
              </c:numRef>
            </c:plus>
            <c:minus>
              <c:numRef>
                <c:f>very!$J$102:$J$103</c:f>
                <c:numCache>
                  <c:ptCount val="2"/>
                  <c:pt idx="0">
                    <c:v>0.03240131972017479</c:v>
                  </c:pt>
                  <c:pt idx="1">
                    <c:v>0.028269390444698395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very!$D$102:$D$103</c:f>
              <c:numCache/>
            </c:numRef>
          </c:val>
          <c:smooth val="0"/>
        </c:ser>
        <c:ser>
          <c:idx val="2"/>
          <c:order val="2"/>
          <c:tx>
            <c:strRef>
              <c:f>very!$A$123</c:f>
              <c:strCache>
                <c:ptCount val="1"/>
                <c:pt idx="0">
                  <c:v>Intensifying, refined, w-c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very!$K$125:$K$126</c:f>
                <c:numCache>
                  <c:ptCount val="2"/>
                  <c:pt idx="0">
                    <c:v>0.03995918276731458</c:v>
                  </c:pt>
                  <c:pt idx="1">
                    <c:v>0.04354184834764846</c:v>
                  </c:pt>
                </c:numCache>
              </c:numRef>
            </c:plus>
            <c:minus>
              <c:numRef>
                <c:f>very!$J$125:$J$126</c:f>
                <c:numCache>
                  <c:ptCount val="2"/>
                  <c:pt idx="0">
                    <c:v>0.04073594562025684</c:v>
                  </c:pt>
                  <c:pt idx="1">
                    <c:v>0.043421775912113936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very!$D$125:$D$126</c:f>
              <c:numCache/>
            </c:numRef>
          </c:val>
          <c:smooth val="0"/>
        </c:ser>
        <c:marker val="1"/>
        <c:axId val="39600634"/>
        <c:axId val="20861387"/>
      </c:lineChart>
      <c:catAx>
        <c:axId val="396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61387"/>
        <c:crosses val="autoZero"/>
        <c:auto val="1"/>
        <c:lblOffset val="100"/>
        <c:noMultiLvlLbl val="0"/>
      </c:catAx>
      <c:valAx>
        <c:axId val="2086138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3960063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75"/>
          <c:y val="0.0925"/>
          <c:w val="0.56725"/>
          <c:h val="0.1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6"/>
          <c:w val="0.94825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very!$A$52</c:f>
              <c:strCache>
                <c:ptCount val="1"/>
                <c:pt idx="0">
                  <c:v>All adverbs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very!$K$54:$K$55</c:f>
                <c:numCache>
                  <c:ptCount val="2"/>
                  <c:pt idx="0">
                    <c:v>0.014455152934547688</c:v>
                  </c:pt>
                  <c:pt idx="1">
                    <c:v>0.015878799877256433</c:v>
                  </c:pt>
                </c:numCache>
              </c:numRef>
            </c:plus>
            <c:minus>
              <c:numRef>
                <c:f>very!$J$54:$J$55</c:f>
                <c:numCache>
                  <c:ptCount val="2"/>
                  <c:pt idx="0">
                    <c:v>0.01406997476589078</c:v>
                  </c:pt>
                  <c:pt idx="1">
                    <c:v>0.015388443908986249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very!$D$54:$D$55</c:f>
              <c:numCache/>
            </c:numRef>
          </c:val>
          <c:smooth val="0"/>
        </c:ser>
        <c:ser>
          <c:idx val="1"/>
          <c:order val="1"/>
          <c:tx>
            <c:strRef>
              <c:f>very!$A$59</c:f>
              <c:strCache>
                <c:ptCount val="1"/>
                <c:pt idx="0">
                  <c:v>Intensifying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very!$K$61:$K$62</c:f>
                <c:numCache>
                  <c:ptCount val="2"/>
                  <c:pt idx="0">
                    <c:v>0.018691515119494573</c:v>
                  </c:pt>
                  <c:pt idx="1">
                    <c:v>0.017751582446034586</c:v>
                  </c:pt>
                </c:numCache>
              </c:numRef>
            </c:plus>
            <c:minus>
              <c:numRef>
                <c:f>very!$J$61:$J$62</c:f>
                <c:numCache>
                  <c:ptCount val="2"/>
                  <c:pt idx="0">
                    <c:v>0.018516251740806566</c:v>
                  </c:pt>
                  <c:pt idx="1">
                    <c:v>0.017311361825867788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very!$D$61:$D$62</c:f>
              <c:numCache/>
            </c:numRef>
          </c:val>
          <c:smooth val="0"/>
        </c:ser>
        <c:ser>
          <c:idx val="2"/>
          <c:order val="2"/>
          <c:tx>
            <c:strRef>
              <c:f>very!$A$81</c:f>
              <c:strCache>
                <c:ptCount val="1"/>
                <c:pt idx="0">
                  <c:v>Intensifying, refined, w-c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very!$K$83:$K$84</c:f>
                <c:numCache>
                  <c:ptCount val="2"/>
                  <c:pt idx="0">
                    <c:v>0.02171468019711531</c:v>
                  </c:pt>
                  <c:pt idx="1">
                    <c:v>0.023739707781988195</c:v>
                  </c:pt>
                </c:numCache>
              </c:numRef>
            </c:plus>
            <c:minus>
              <c:numRef>
                <c:f>very!$J$83:$J$84</c:f>
                <c:numCache>
                  <c:ptCount val="2"/>
                  <c:pt idx="0">
                    <c:v>0.022296958735092076</c:v>
                  </c:pt>
                  <c:pt idx="1">
                    <c:v>0.024135933418661604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very!$D$83:$D$84</c:f>
              <c:numCache/>
            </c:numRef>
          </c:val>
          <c:smooth val="0"/>
        </c:ser>
        <c:marker val="1"/>
        <c:axId val="53534756"/>
        <c:axId val="12050757"/>
      </c:lineChart>
      <c:catAx>
        <c:axId val="5353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50757"/>
        <c:crosses val="autoZero"/>
        <c:auto val="1"/>
        <c:lblOffset val="100"/>
        <c:noMultiLvlLbl val="0"/>
      </c:catAx>
      <c:valAx>
        <c:axId val="1205075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353475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25"/>
          <c:y val="0.093"/>
          <c:w val="0.54"/>
          <c:h val="0.1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very!$G$2</c:f>
              <c:strCache>
                <c:ptCount val="1"/>
                <c:pt idx="0">
                  <c:v>very + ADJ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very!$J$187:$J$188</c:f>
                <c:numCache>
                  <c:ptCount val="2"/>
                  <c:pt idx="0">
                    <c:v>0.017466291551964934</c:v>
                  </c:pt>
                  <c:pt idx="1">
                    <c:v>0.023893184560510105</c:v>
                  </c:pt>
                </c:numCache>
              </c:numRef>
            </c:plus>
            <c:minus>
              <c:numRef>
                <c:f>very!$J$184:$J$185</c:f>
                <c:numCache>
                  <c:ptCount val="2"/>
                  <c:pt idx="0">
                    <c:v>0.017302516638536197</c:v>
                  </c:pt>
                  <c:pt idx="1">
                    <c:v>0.02330065865151222</c:v>
                  </c:pt>
                </c:numCache>
              </c:numRef>
            </c:minus>
            <c:noEndCap val="0"/>
          </c:errBars>
          <c:cat>
            <c:strRef>
              <c:f>very!$A$4:$A$5</c:f>
              <c:strCache>
                <c:ptCount val="2"/>
                <c:pt idx="0">
                  <c:v>LLC</c:v>
                </c:pt>
                <c:pt idx="1">
                  <c:v>ICE-GB</c:v>
                </c:pt>
              </c:strCache>
            </c:strRef>
          </c:cat>
          <c:val>
            <c:numRef>
              <c:f>very!$J$181:$J$182</c:f>
              <c:numCache>
                <c:ptCount val="2"/>
                <c:pt idx="0">
                  <c:v>0.40899326806218955</c:v>
                </c:pt>
                <c:pt idx="1">
                  <c:v>0.45683321299781415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very!$G$9</c:f>
              <c:strCache>
                <c:ptCount val="1"/>
                <c:pt idx="0">
                  <c:v>very + 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very!$I$187:$I$188</c:f>
                <c:numCache>
                  <c:ptCount val="2"/>
                  <c:pt idx="0">
                    <c:v>0.061657401037759664</c:v>
                  </c:pt>
                  <c:pt idx="1">
                    <c:v>0.0758947217103111</c:v>
                  </c:pt>
                </c:numCache>
              </c:numRef>
            </c:plus>
            <c:minus>
              <c:numRef>
                <c:f>very!$I$184:$I$185</c:f>
                <c:numCache>
                  <c:ptCount val="2"/>
                  <c:pt idx="0">
                    <c:v>0.04709962092076591</c:v>
                  </c:pt>
                  <c:pt idx="1">
                    <c:v>0.055030385079539806</c:v>
                  </c:pt>
                </c:numCache>
              </c:numRef>
            </c:minus>
            <c:noEndCap val="0"/>
          </c:errBars>
          <c:val>
            <c:numRef>
              <c:f>very!$I$181:$I$182</c:f>
              <c:numCache>
                <c:ptCount val="2"/>
                <c:pt idx="0">
                  <c:v>0.15868023636204415</c:v>
                </c:pt>
                <c:pt idx="1">
                  <c:v>0.17103548562465998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very!$G$16</c:f>
              <c:strCache>
                <c:ptCount val="1"/>
                <c:pt idx="0">
                  <c:v>very + ADV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very!$K$187:$K$188</c:f>
                <c:numCache>
                  <c:ptCount val="2"/>
                  <c:pt idx="0">
                    <c:v>0.030575069830494798</c:v>
                  </c:pt>
                  <c:pt idx="1">
                    <c:v>0.040615866296651246</c:v>
                  </c:pt>
                </c:numCache>
              </c:numRef>
            </c:plus>
            <c:minus>
              <c:numRef>
                <c:f>very!$K$184:$K$185</c:f>
                <c:numCache>
                  <c:ptCount val="2"/>
                  <c:pt idx="0">
                    <c:v>0.030277422310765936</c:v>
                  </c:pt>
                  <c:pt idx="1">
                    <c:v>0.03804989022030445</c:v>
                  </c:pt>
                </c:numCache>
              </c:numRef>
            </c:minus>
            <c:noEndCap val="0"/>
          </c:errBars>
          <c:val>
            <c:numRef>
              <c:f>very!$K$181:$K$182</c:f>
              <c:numCache>
                <c:ptCount val="2"/>
                <c:pt idx="0">
                  <c:v>0.43232649557576625</c:v>
                </c:pt>
                <c:pt idx="1">
                  <c:v>0.3721313013775259</c:v>
                </c:pt>
              </c:numCache>
            </c:numRef>
          </c:val>
          <c:smooth val="0"/>
        </c:ser>
        <c:marker val="1"/>
        <c:axId val="41347950"/>
        <c:axId val="36587231"/>
      </c:lineChart>
      <c:catAx>
        <c:axId val="4134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87231"/>
        <c:crosses val="autoZero"/>
        <c:auto val="1"/>
        <c:lblOffset val="100"/>
        <c:noMultiLvlLbl val="0"/>
      </c:catAx>
      <c:valAx>
        <c:axId val="3658723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41347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375"/>
          <c:w val="0.953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very!$B$111</c:f>
              <c:strCache>
                <c:ptCount val="1"/>
                <c:pt idx="0">
                  <c:v>very + ADV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very!$K$125:$K$126</c:f>
                <c:numCache>
                  <c:ptCount val="2"/>
                  <c:pt idx="0">
                    <c:v>0.03995918276731458</c:v>
                  </c:pt>
                  <c:pt idx="1">
                    <c:v>0.04354184834764846</c:v>
                  </c:pt>
                </c:numCache>
              </c:numRef>
            </c:plus>
            <c:minus>
              <c:numRef>
                <c:f>very!$J$125:$J$126</c:f>
                <c:numCache>
                  <c:ptCount val="2"/>
                  <c:pt idx="0">
                    <c:v>0.04073594562025684</c:v>
                  </c:pt>
                  <c:pt idx="1">
                    <c:v>0.043421775912113936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very!$D$125:$D$126</c:f>
              <c:numCache/>
            </c:numRef>
          </c:val>
          <c:smooth val="0"/>
        </c:ser>
        <c:ser>
          <c:idx val="2"/>
          <c:order val="1"/>
          <c:tx>
            <c:strRef>
              <c:f>very!$B$69</c:f>
              <c:strCache>
                <c:ptCount val="1"/>
                <c:pt idx="0">
                  <c:v>very + ADJ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very!$K$83:$K$84</c:f>
                <c:numCache>
                  <c:ptCount val="2"/>
                  <c:pt idx="0">
                    <c:v>0.02171468019711531</c:v>
                  </c:pt>
                  <c:pt idx="1">
                    <c:v>0.023739707781988195</c:v>
                  </c:pt>
                </c:numCache>
              </c:numRef>
            </c:plus>
            <c:minus>
              <c:numRef>
                <c:f>very!$J$83:$J$84</c:f>
                <c:numCache>
                  <c:ptCount val="2"/>
                  <c:pt idx="0">
                    <c:v>0.022296958735092076</c:v>
                  </c:pt>
                  <c:pt idx="1">
                    <c:v>0.024135933418661604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very!$D$83:$D$84</c:f>
              <c:numCache/>
            </c:numRef>
          </c:val>
          <c:smooth val="0"/>
        </c:ser>
        <c:ser>
          <c:idx val="1"/>
          <c:order val="2"/>
          <c:tx>
            <c:strRef>
              <c:f>very!$B$36</c:f>
              <c:strCache>
                <c:ptCount val="1"/>
                <c:pt idx="0">
                  <c:v>very + 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very!$K$37:$K$38</c:f>
                <c:numCache>
                  <c:ptCount val="2"/>
                  <c:pt idx="0">
                    <c:v>0.0659825378671395</c:v>
                  </c:pt>
                  <c:pt idx="1">
                    <c:v>0.05638643129581533</c:v>
                  </c:pt>
                </c:numCache>
              </c:numRef>
            </c:plus>
            <c:minus>
              <c:numRef>
                <c:f>very!$J$37:$J$38</c:f>
                <c:numCache>
                  <c:ptCount val="2"/>
                  <c:pt idx="0">
                    <c:v>0.05040356013431593</c:v>
                  </c:pt>
                  <c:pt idx="1">
                    <c:v>0.040885149290272205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very!$D$37:$D$38</c:f>
              <c:numCache/>
            </c:numRef>
          </c:val>
          <c:smooth val="0"/>
        </c:ser>
        <c:marker val="1"/>
        <c:axId val="60849624"/>
        <c:axId val="10775705"/>
      </c:lineChart>
      <c:catAx>
        <c:axId val="608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75705"/>
        <c:crosses val="autoZero"/>
        <c:auto val="1"/>
        <c:lblOffset val="100"/>
        <c:noMultiLvlLbl val="0"/>
      </c:catAx>
      <c:valAx>
        <c:axId val="107757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6084962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"/>
          <c:y val="0.1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27</xdr:row>
      <xdr:rowOff>47625</xdr:rowOff>
    </xdr:from>
    <xdr:to>
      <xdr:col>20</xdr:col>
      <xdr:colOff>323850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0944225" y="4524375"/>
        <a:ext cx="37528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285750</xdr:colOff>
      <xdr:row>0</xdr:row>
      <xdr:rowOff>219075</xdr:rowOff>
    </xdr:from>
    <xdr:to>
      <xdr:col>20</xdr:col>
      <xdr:colOff>390525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11001375" y="219075"/>
        <a:ext cx="3762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219075</xdr:colOff>
      <xdr:row>88</xdr:row>
      <xdr:rowOff>38100</xdr:rowOff>
    </xdr:from>
    <xdr:to>
      <xdr:col>20</xdr:col>
      <xdr:colOff>323850</xdr:colOff>
      <xdr:row>112</xdr:row>
      <xdr:rowOff>66675</xdr:rowOff>
    </xdr:to>
    <xdr:graphicFrame>
      <xdr:nvGraphicFramePr>
        <xdr:cNvPr id="3" name="Chart 4"/>
        <xdr:cNvGraphicFramePr/>
      </xdr:nvGraphicFramePr>
      <xdr:xfrm>
        <a:off x="10934700" y="14849475"/>
        <a:ext cx="37623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257175</xdr:colOff>
      <xdr:row>52</xdr:row>
      <xdr:rowOff>66675</xdr:rowOff>
    </xdr:from>
    <xdr:to>
      <xdr:col>20</xdr:col>
      <xdr:colOff>371475</xdr:colOff>
      <xdr:row>76</xdr:row>
      <xdr:rowOff>142875</xdr:rowOff>
    </xdr:to>
    <xdr:graphicFrame>
      <xdr:nvGraphicFramePr>
        <xdr:cNvPr id="4" name="Chart 6"/>
        <xdr:cNvGraphicFramePr/>
      </xdr:nvGraphicFramePr>
      <xdr:xfrm>
        <a:off x="10972800" y="8896350"/>
        <a:ext cx="37719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192</xdr:row>
      <xdr:rowOff>0</xdr:rowOff>
    </xdr:from>
    <xdr:to>
      <xdr:col>11</xdr:col>
      <xdr:colOff>114300</xdr:colOff>
      <xdr:row>216</xdr:row>
      <xdr:rowOff>38100</xdr:rowOff>
    </xdr:to>
    <xdr:graphicFrame>
      <xdr:nvGraphicFramePr>
        <xdr:cNvPr id="5" name="Chart 7"/>
        <xdr:cNvGraphicFramePr/>
      </xdr:nvGraphicFramePr>
      <xdr:xfrm>
        <a:off x="5229225" y="31956375"/>
        <a:ext cx="377190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66675</xdr:colOff>
      <xdr:row>119</xdr:row>
      <xdr:rowOff>95250</xdr:rowOff>
    </xdr:from>
    <xdr:to>
      <xdr:col>20</xdr:col>
      <xdr:colOff>190500</xdr:colOff>
      <xdr:row>144</xdr:row>
      <xdr:rowOff>133350</xdr:rowOff>
    </xdr:to>
    <xdr:graphicFrame>
      <xdr:nvGraphicFramePr>
        <xdr:cNvPr id="6" name="Chart 9"/>
        <xdr:cNvGraphicFramePr/>
      </xdr:nvGraphicFramePr>
      <xdr:xfrm>
        <a:off x="10782300" y="20193000"/>
        <a:ext cx="3781425" cy="412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188"/>
  <sheetViews>
    <sheetView tabSelected="1" workbookViewId="0" topLeftCell="A1">
      <selection activeCell="B4" sqref="B4"/>
    </sheetView>
  </sheetViews>
  <sheetFormatPr defaultColWidth="9.140625" defaultRowHeight="12.75"/>
  <cols>
    <col min="1" max="1" width="14.7109375" style="0" customWidth="1"/>
    <col min="2" max="2" width="14.00390625" style="0" customWidth="1"/>
    <col min="3" max="3" width="28.8515625" style="0" customWidth="1"/>
    <col min="4" max="4" width="11.7109375" style="0" customWidth="1"/>
  </cols>
  <sheetData>
    <row r="1" ht="18">
      <c r="A1" s="22" t="s">
        <v>36</v>
      </c>
    </row>
    <row r="2" spans="1:7" ht="15.75">
      <c r="A2" s="2" t="s">
        <v>2</v>
      </c>
      <c r="G2" t="str">
        <f>C3</f>
        <v>very + ADJ</v>
      </c>
    </row>
    <row r="3" spans="1:14" ht="12.75">
      <c r="A3" t="s">
        <v>0</v>
      </c>
      <c r="B3" s="8" t="s">
        <v>4</v>
      </c>
      <c r="C3" s="9" t="s">
        <v>6</v>
      </c>
      <c r="D3" s="9" t="s">
        <v>5</v>
      </c>
      <c r="E3" s="10" t="s">
        <v>1</v>
      </c>
      <c r="G3" t="s">
        <v>8</v>
      </c>
      <c r="H3" t="s">
        <v>56</v>
      </c>
      <c r="I3" t="s">
        <v>10</v>
      </c>
      <c r="J3" t="s">
        <v>11</v>
      </c>
      <c r="K3" t="s">
        <v>14</v>
      </c>
      <c r="L3" t="s">
        <v>15</v>
      </c>
      <c r="M3" t="s">
        <v>45</v>
      </c>
      <c r="N3" t="s">
        <v>46</v>
      </c>
    </row>
    <row r="4" spans="1:14" ht="12.75">
      <c r="A4" t="s">
        <v>17</v>
      </c>
      <c r="B4" s="15">
        <v>27</v>
      </c>
      <c r="C4" s="16">
        <v>1194</v>
      </c>
      <c r="D4" s="17">
        <v>415</v>
      </c>
      <c r="E4" s="11">
        <f>SUM(B4:D4)</f>
        <v>1636</v>
      </c>
      <c r="G4" s="3">
        <f>C4/E4</f>
        <v>0.7298288508557457</v>
      </c>
      <c r="H4" s="3">
        <f>$B$21/E4</f>
        <v>0.002348166259168704</v>
      </c>
      <c r="I4" s="3">
        <f>(G4+H4/2)/(1+H4)</f>
        <v>0.7292904387838435</v>
      </c>
      <c r="J4" s="3">
        <f>$B$20*SQRT((G4*(1-G4)+H4/4)/E4)/(1+H4)</f>
        <v>0.0214991530689153</v>
      </c>
      <c r="K4" s="3">
        <f>I4-J4</f>
        <v>0.7077912857149282</v>
      </c>
      <c r="L4" s="3">
        <f>I4+J4</f>
        <v>0.7507895918527587</v>
      </c>
      <c r="M4" s="3">
        <f>G4-K4</f>
        <v>0.02203756514081745</v>
      </c>
      <c r="N4" s="3">
        <f>L4-G4</f>
        <v>0.02096074099701306</v>
      </c>
    </row>
    <row r="5" spans="1:14" ht="12.75">
      <c r="A5" t="s">
        <v>18</v>
      </c>
      <c r="B5" s="15">
        <v>23</v>
      </c>
      <c r="C5" s="16">
        <v>950</v>
      </c>
      <c r="D5" s="16">
        <v>248</v>
      </c>
      <c r="E5" s="11">
        <f>SUM(B5:D5)</f>
        <v>1221</v>
      </c>
      <c r="G5" s="3">
        <f>C5/E5</f>
        <v>0.778050778050778</v>
      </c>
      <c r="H5" s="3">
        <f>$B$21/E5</f>
        <v>0.003146273546273546</v>
      </c>
      <c r="I5" s="3">
        <f>(G5+H5/2)/(1+H5)</f>
        <v>0.7771786980455269</v>
      </c>
      <c r="J5" s="3">
        <f>$B$20*SQRT((G5*(1-G5)+H5/4)/E5)/(1+H5)</f>
        <v>0.023289040097504515</v>
      </c>
      <c r="K5" s="3">
        <f>I5-J5</f>
        <v>0.7538896579480223</v>
      </c>
      <c r="L5" s="3">
        <f>I5+J5</f>
        <v>0.8004677381430314</v>
      </c>
      <c r="M5" s="3">
        <f>G5-K5</f>
        <v>0.02416112010275573</v>
      </c>
      <c r="N5" s="3">
        <f>L5-G5</f>
        <v>0.022416960092253357</v>
      </c>
    </row>
    <row r="6" spans="1:10" ht="12.75">
      <c r="A6" t="s">
        <v>1</v>
      </c>
      <c r="B6" s="12">
        <f>SUM(B4:B5)</f>
        <v>50</v>
      </c>
      <c r="C6" s="13">
        <f>SUM(C4:C5)</f>
        <v>2144</v>
      </c>
      <c r="D6" s="13">
        <f>SUM(D4:D5)</f>
        <v>663</v>
      </c>
      <c r="E6" s="14">
        <f>SUM(B6:D6)</f>
        <v>2857</v>
      </c>
      <c r="G6" s="3">
        <f>C6/E6</f>
        <v>0.7504375218760938</v>
      </c>
      <c r="J6" s="3"/>
    </row>
    <row r="7" spans="9:11" ht="12.75">
      <c r="I7" t="s">
        <v>34</v>
      </c>
      <c r="J7" s="3">
        <f>-SQRT(M5^2+N4^2)</f>
        <v>-0.031986128052073626</v>
      </c>
      <c r="K7" s="3">
        <f>SQRT(M4^2+N5^2)</f>
        <v>0.031435241006129606</v>
      </c>
    </row>
    <row r="8" spans="2:12" ht="12.75">
      <c r="B8" s="6">
        <f>$E4*B$6/$E$6</f>
        <v>28.631431571578577</v>
      </c>
      <c r="C8" s="6">
        <f>$E4*C$6/$E$6</f>
        <v>1227.7157857892894</v>
      </c>
      <c r="D8" s="6">
        <f>$E4*D$6/$E$6</f>
        <v>379.65278263913194</v>
      </c>
      <c r="I8" t="s">
        <v>35</v>
      </c>
      <c r="J8" s="3">
        <f>G4-G5</f>
        <v>-0.04822192719503238</v>
      </c>
      <c r="K8" s="3" t="str">
        <f>IF(J8&lt;J7,"s+",IF(J8&gt;K7,"s-","ns"))</f>
        <v>s+</v>
      </c>
      <c r="L8" t="s">
        <v>59</v>
      </c>
    </row>
    <row r="9" spans="2:7" ht="12.75">
      <c r="B9" s="6">
        <f>$E5*B$6/$E$6</f>
        <v>21.368568428421423</v>
      </c>
      <c r="C9" s="6">
        <f>$E5*C$6/$E$6</f>
        <v>916.2842142107105</v>
      </c>
      <c r="D9" s="6">
        <f>$E5*D$6/$E$6</f>
        <v>283.34721736086806</v>
      </c>
      <c r="G9" t="str">
        <f>B3</f>
        <v>very + N</v>
      </c>
    </row>
    <row r="10" spans="2:14" ht="12.75">
      <c r="B10" s="5"/>
      <c r="C10" s="5"/>
      <c r="D10" s="5"/>
      <c r="G10" t="s">
        <v>8</v>
      </c>
      <c r="H10" t="s">
        <v>56</v>
      </c>
      <c r="I10" t="s">
        <v>10</v>
      </c>
      <c r="J10" t="s">
        <v>11</v>
      </c>
      <c r="K10" t="s">
        <v>14</v>
      </c>
      <c r="L10" t="s">
        <v>15</v>
      </c>
      <c r="M10" t="s">
        <v>45</v>
      </c>
      <c r="N10" t="s">
        <v>46</v>
      </c>
    </row>
    <row r="11" spans="2:14" ht="12.75">
      <c r="B11" s="5">
        <f aca="true" t="shared" si="0" ref="B11:D12">(B4-B8)^2/B8</f>
        <v>0.09295968893799197</v>
      </c>
      <c r="C11" s="5">
        <f t="shared" si="0"/>
        <v>0.9259099089113993</v>
      </c>
      <c r="D11" s="5">
        <f t="shared" si="0"/>
        <v>3.2909696235364034</v>
      </c>
      <c r="G11" s="3">
        <f>B4/E4</f>
        <v>0.01650366748166259</v>
      </c>
      <c r="H11" s="3">
        <f>$B$21/E4</f>
        <v>0.002348166259168704</v>
      </c>
      <c r="I11" s="3">
        <f>(G11+H11/2)/(1+H11)</f>
        <v>0.017636337558456866</v>
      </c>
      <c r="J11" s="3">
        <f>$B$20*SQRT((G11*(1-G11)+H11/4)/E4)/(1+H11)</f>
        <v>0.006269564284158505</v>
      </c>
      <c r="K11" s="3">
        <f>I11-J11</f>
        <v>0.011366773274298362</v>
      </c>
      <c r="L11" s="3">
        <f>I11+J11</f>
        <v>0.02390590184261537</v>
      </c>
      <c r="M11" s="3">
        <f>G11-K11</f>
        <v>0.0051368942073642294</v>
      </c>
      <c r="N11" s="3">
        <f>L11-G11</f>
        <v>0.007402234360952779</v>
      </c>
    </row>
    <row r="12" spans="2:14" ht="12.75">
      <c r="B12" s="5">
        <f t="shared" si="0"/>
        <v>0.12455532440831682</v>
      </c>
      <c r="C12" s="5">
        <f t="shared" si="0"/>
        <v>1.2406131130049627</v>
      </c>
      <c r="D12" s="5">
        <f t="shared" si="0"/>
        <v>4.409521952584403</v>
      </c>
      <c r="G12" s="3">
        <f>B5/E5</f>
        <v>0.018837018837018837</v>
      </c>
      <c r="H12" s="3">
        <f>$B$21/E5</f>
        <v>0.003146273546273546</v>
      </c>
      <c r="I12" s="3">
        <f>(G12+H12/2)/(1+H12)</f>
        <v>0.020346141084692095</v>
      </c>
      <c r="J12" s="3">
        <f>$B$20*SQRT((G12*(1-G12)+H12/4)/E5)/(1+H12)</f>
        <v>0.0077617703804487735</v>
      </c>
      <c r="K12" s="3">
        <f>I12-J12</f>
        <v>0.012584370704243321</v>
      </c>
      <c r="L12" s="3">
        <f>I12+J12</f>
        <v>0.02810791146514087</v>
      </c>
      <c r="M12" s="3">
        <f>G12-K12</f>
        <v>0.006252648132775516</v>
      </c>
      <c r="N12" s="3">
        <f>L12-G12</f>
        <v>0.009270892628122033</v>
      </c>
    </row>
    <row r="13" spans="2:10" ht="12.75">
      <c r="B13" s="5">
        <f>SUM(B11:D12)</f>
        <v>10.084529611383477</v>
      </c>
      <c r="C13" s="5"/>
      <c r="D13" s="5"/>
      <c r="G13" s="3">
        <f>B6/E6</f>
        <v>0.01750087504375219</v>
      </c>
      <c r="J13" s="3"/>
    </row>
    <row r="14" spans="2:11" ht="12.75">
      <c r="B14" s="5">
        <f>CHIDIST(B13,2)</f>
        <v>0.006459103127037288</v>
      </c>
      <c r="D14" s="5"/>
      <c r="I14" t="s">
        <v>34</v>
      </c>
      <c r="J14" s="3">
        <f>-SQRT(M12^2+N11^2)</f>
        <v>-0.009689617237371719</v>
      </c>
      <c r="K14" s="3">
        <f>SQRT(M11^2+N12^2)</f>
        <v>0.010598921276234654</v>
      </c>
    </row>
    <row r="15" spans="9:11" ht="12.75">
      <c r="I15" t="s">
        <v>35</v>
      </c>
      <c r="J15" s="3">
        <f>G11-G12</f>
        <v>-0.0023333513553562453</v>
      </c>
      <c r="K15" s="3" t="str">
        <f>IF(J15&lt;J14,"s+",IF(J15&gt;K14,"s-","ns"))</f>
        <v>ns</v>
      </c>
    </row>
    <row r="16" spans="2:7" ht="12.75">
      <c r="B16" s="5" t="s">
        <v>33</v>
      </c>
      <c r="G16" t="str">
        <f>D3</f>
        <v>very + ADV</v>
      </c>
    </row>
    <row r="17" spans="7:14" ht="12.75">
      <c r="G17" t="s">
        <v>8</v>
      </c>
      <c r="H17" t="s">
        <v>56</v>
      </c>
      <c r="I17" t="s">
        <v>10</v>
      </c>
      <c r="J17" t="s">
        <v>11</v>
      </c>
      <c r="K17" t="s">
        <v>14</v>
      </c>
      <c r="L17" t="s">
        <v>15</v>
      </c>
      <c r="M17" t="s">
        <v>45</v>
      </c>
      <c r="N17" t="s">
        <v>46</v>
      </c>
    </row>
    <row r="18" spans="7:14" ht="12.75">
      <c r="G18" s="3">
        <f>D4/E4</f>
        <v>0.2536674816625917</v>
      </c>
      <c r="H18" s="3">
        <f>$B$21/E4</f>
        <v>0.002348166259168704</v>
      </c>
      <c r="I18" s="3">
        <f>(G18+H18/2)/(1+H18)</f>
        <v>0.25424455630348686</v>
      </c>
      <c r="J18" s="3">
        <f>$B$20*SQRT((G18*(1-G18)+H18/4)/E4)/(1+H18)</f>
        <v>0.0210676787633195</v>
      </c>
      <c r="K18" s="3">
        <f>I18-J18</f>
        <v>0.23317687754016736</v>
      </c>
      <c r="L18" s="3">
        <f>I18+J18</f>
        <v>0.27531223506680635</v>
      </c>
      <c r="M18" s="3">
        <f>G18-K18</f>
        <v>0.020490604122424316</v>
      </c>
      <c r="N18" s="3">
        <f>L18-G18</f>
        <v>0.02164475340421468</v>
      </c>
    </row>
    <row r="19" spans="1:14" ht="12.75">
      <c r="A19" s="4" t="s">
        <v>8</v>
      </c>
      <c r="B19" s="4">
        <v>0.05</v>
      </c>
      <c r="C19" s="4"/>
      <c r="G19" s="3">
        <f>D5/E5</f>
        <v>0.2031122031122031</v>
      </c>
      <c r="H19" s="3">
        <f>$B$21/E5</f>
        <v>0.003146273546273546</v>
      </c>
      <c r="I19" s="3">
        <f>(G19+H19/2)/(1+H19)</f>
        <v>0.20404336364800152</v>
      </c>
      <c r="J19" s="3">
        <f>$B$20*SQRT((G19*(1-G19)+H19/4)/E5)/(1+H19)</f>
        <v>0.02255034919977107</v>
      </c>
      <c r="K19" s="3">
        <f>I19-J19</f>
        <v>0.18149301444823046</v>
      </c>
      <c r="L19" s="3">
        <f>I19+J19</f>
        <v>0.22659371284777258</v>
      </c>
      <c r="M19" s="3">
        <f>G19-K19</f>
        <v>0.02161918866397264</v>
      </c>
      <c r="N19" s="3">
        <f>L19-G19</f>
        <v>0.023481509735569478</v>
      </c>
    </row>
    <row r="20" spans="1:7" ht="12.75">
      <c r="A20" t="s">
        <v>9</v>
      </c>
      <c r="B20">
        <v>1.96</v>
      </c>
      <c r="G20" s="3">
        <f>D6/E6</f>
        <v>0.232061603080154</v>
      </c>
    </row>
    <row r="21" spans="1:11" ht="12.75">
      <c r="A21" t="s">
        <v>55</v>
      </c>
      <c r="B21">
        <f>B20^2</f>
        <v>3.8415999999999997</v>
      </c>
      <c r="I21" t="s">
        <v>34</v>
      </c>
      <c r="J21" s="3">
        <f>-SQRT(M19^2+N18^2)</f>
        <v>-0.03059223215814279</v>
      </c>
      <c r="K21" s="3">
        <f>SQRT(M18^2+N19^2)</f>
        <v>0.031164822424707583</v>
      </c>
    </row>
    <row r="22" spans="9:11" ht="12.75">
      <c r="I22" t="s">
        <v>35</v>
      </c>
      <c r="J22" s="3">
        <f>G18-G19</f>
        <v>0.05055527855038858</v>
      </c>
      <c r="K22" s="3" t="str">
        <f>IF(J22&lt;J21,"s+",IF(J22&gt;K21,"s-","ns"))</f>
        <v>s-</v>
      </c>
    </row>
    <row r="28" spans="1:4" ht="18.75">
      <c r="A28" s="23" t="s">
        <v>37</v>
      </c>
      <c r="D28" s="4"/>
    </row>
    <row r="29" spans="1:3" ht="15.75">
      <c r="A29" s="2" t="s">
        <v>48</v>
      </c>
      <c r="C29" t="s">
        <v>1</v>
      </c>
    </row>
    <row r="30" spans="1:11" ht="12.75">
      <c r="A30" t="s">
        <v>0</v>
      </c>
      <c r="B30" s="8" t="s">
        <v>4</v>
      </c>
      <c r="C30" s="21" t="s">
        <v>3</v>
      </c>
      <c r="D30" t="s">
        <v>8</v>
      </c>
      <c r="E30" t="s">
        <v>56</v>
      </c>
      <c r="F30" t="s">
        <v>10</v>
      </c>
      <c r="G30" t="s">
        <v>11</v>
      </c>
      <c r="H30" t="s">
        <v>14</v>
      </c>
      <c r="I30" t="s">
        <v>15</v>
      </c>
      <c r="J30" t="s">
        <v>45</v>
      </c>
      <c r="K30" t="s">
        <v>46</v>
      </c>
    </row>
    <row r="31" spans="1:11" ht="12.75">
      <c r="A31" t="s">
        <v>17</v>
      </c>
      <c r="B31" s="15">
        <f>B4</f>
        <v>27</v>
      </c>
      <c r="C31" s="18">
        <v>39</v>
      </c>
      <c r="D31" s="3">
        <f>B31/C31</f>
        <v>0.6923076923076923</v>
      </c>
      <c r="E31" s="3">
        <f>$B$21/C31</f>
        <v>0.0985025641025641</v>
      </c>
      <c r="F31" s="3">
        <f>(D31+E31/2)/(1+E31)</f>
        <v>0.6750634896922617</v>
      </c>
      <c r="G31" s="3">
        <f>$B$20*SQRT((D31*(1-D31)+E31/4)/C31)/(1+E31)</f>
        <v>0.1392789758479077</v>
      </c>
      <c r="H31" s="3">
        <f>F31-G31</f>
        <v>0.535784513844354</v>
      </c>
      <c r="I31" s="3">
        <f>F31+G31</f>
        <v>0.8143424655401694</v>
      </c>
      <c r="J31" s="3">
        <f>D31-H31</f>
        <v>0.1565231784633383</v>
      </c>
      <c r="K31" s="3">
        <f>I31-D31</f>
        <v>0.12203477323247713</v>
      </c>
    </row>
    <row r="32" spans="1:11" ht="12.75">
      <c r="A32" t="s">
        <v>18</v>
      </c>
      <c r="B32" s="15">
        <f>B5</f>
        <v>23</v>
      </c>
      <c r="C32" s="18">
        <v>34</v>
      </c>
      <c r="D32" s="3">
        <f>B32/C32</f>
        <v>0.6764705882352942</v>
      </c>
      <c r="E32" s="3">
        <f>$B$21/C32</f>
        <v>0.11298823529411764</v>
      </c>
      <c r="F32" s="3">
        <f>(D32+E32/2)/(1+E32)</f>
        <v>0.6585556636083041</v>
      </c>
      <c r="G32" s="3">
        <f>$B$20*SQRT((D32*(1-D32)+E32/4)/C32)/(1+E32)</f>
        <v>0.15012982312711015</v>
      </c>
      <c r="H32" s="3">
        <f>F32-G32</f>
        <v>0.5084258404811939</v>
      </c>
      <c r="I32" s="3">
        <f>F32+G32</f>
        <v>0.8086854867354143</v>
      </c>
      <c r="J32" s="3">
        <f>D32-H32</f>
        <v>0.16804474775410028</v>
      </c>
      <c r="K32" s="3">
        <f>I32-D32</f>
        <v>0.13221489850012014</v>
      </c>
    </row>
    <row r="33" spans="1:7" ht="12.75">
      <c r="A33" t="s">
        <v>1</v>
      </c>
      <c r="B33" s="12">
        <f>SUM(B31:B32)</f>
        <v>50</v>
      </c>
      <c r="C33" s="19">
        <f>SUM(C31:C32)</f>
        <v>73</v>
      </c>
      <c r="D33" s="3">
        <f>B33/C33</f>
        <v>0.684931506849315</v>
      </c>
      <c r="G33" s="3"/>
    </row>
    <row r="35" spans="1:4" ht="15.75">
      <c r="A35" s="2" t="s">
        <v>49</v>
      </c>
      <c r="C35" t="s">
        <v>1</v>
      </c>
      <c r="D35" t="s">
        <v>19</v>
      </c>
    </row>
    <row r="36" spans="1:11" ht="12.75">
      <c r="A36" t="s">
        <v>0</v>
      </c>
      <c r="B36" s="20" t="s">
        <v>4</v>
      </c>
      <c r="C36" s="21" t="s">
        <v>40</v>
      </c>
      <c r="D36" t="s">
        <v>8</v>
      </c>
      <c r="E36" t="s">
        <v>56</v>
      </c>
      <c r="F36" t="s">
        <v>10</v>
      </c>
      <c r="G36" t="s">
        <v>11</v>
      </c>
      <c r="H36" t="s">
        <v>14</v>
      </c>
      <c r="I36" t="s">
        <v>15</v>
      </c>
      <c r="J36" t="s">
        <v>45</v>
      </c>
      <c r="K36" t="s">
        <v>46</v>
      </c>
    </row>
    <row r="37" spans="1:11" ht="12.75">
      <c r="A37" t="s">
        <v>17</v>
      </c>
      <c r="B37" s="15">
        <f>B4</f>
        <v>27</v>
      </c>
      <c r="C37" s="25">
        <v>159</v>
      </c>
      <c r="D37" s="3">
        <f>B37/C37</f>
        <v>0.16981132075471697</v>
      </c>
      <c r="E37" s="3">
        <f>$B$21/C37</f>
        <v>0.024161006289308173</v>
      </c>
      <c r="F37" s="3">
        <f>(D37+E37/2)/(1+E37)</f>
        <v>0.17760080962112876</v>
      </c>
      <c r="G37" s="3">
        <f>$B$20*SQRT((D37*(1-D37)+E37/4)/C37)/(1+E37)</f>
        <v>0.05819304900072773</v>
      </c>
      <c r="H37" s="3">
        <f>F37-G37</f>
        <v>0.11940776062040104</v>
      </c>
      <c r="I37" s="3">
        <f>F37+G37</f>
        <v>0.23579385862185648</v>
      </c>
      <c r="J37" s="3">
        <f>D37-H37</f>
        <v>0.05040356013431593</v>
      </c>
      <c r="K37" s="3">
        <f>I37-D37</f>
        <v>0.0659825378671395</v>
      </c>
    </row>
    <row r="38" spans="1:11" ht="12.75">
      <c r="A38" t="s">
        <v>18</v>
      </c>
      <c r="B38" s="15">
        <f>B5</f>
        <v>23</v>
      </c>
      <c r="C38" s="25">
        <v>181</v>
      </c>
      <c r="D38" s="3">
        <f>B38/C38</f>
        <v>0.1270718232044199</v>
      </c>
      <c r="E38" s="3">
        <f>$B$21/C38</f>
        <v>0.021224309392265193</v>
      </c>
      <c r="F38" s="3">
        <f>(D38+E38/2)/(1+E38)</f>
        <v>0.13482246420719146</v>
      </c>
      <c r="G38" s="3">
        <f>$B$20*SQRT((D38*(1-D38)+E38/4)/C38)/(1+E38)</f>
        <v>0.04863579029304376</v>
      </c>
      <c r="H38" s="3">
        <f>F38-G38</f>
        <v>0.0861866739141477</v>
      </c>
      <c r="I38" s="3">
        <f>F38+G38</f>
        <v>0.18345825450023523</v>
      </c>
      <c r="J38" s="3">
        <f>D38-H38</f>
        <v>0.040885149290272205</v>
      </c>
      <c r="K38" s="3">
        <f>I38-D38</f>
        <v>0.05638643129581533</v>
      </c>
    </row>
    <row r="39" spans="1:7" ht="12.75">
      <c r="A39" t="s">
        <v>1</v>
      </c>
      <c r="B39" s="12">
        <f>SUM(B37:B38)</f>
        <v>50</v>
      </c>
      <c r="C39" s="24">
        <f>SUM(C37:C38)</f>
        <v>340</v>
      </c>
      <c r="D39" s="3">
        <f>B39/C39</f>
        <v>0.14705882352941177</v>
      </c>
      <c r="G39" s="3"/>
    </row>
    <row r="41" spans="1:3" ht="15.75">
      <c r="A41" s="2" t="s">
        <v>50</v>
      </c>
      <c r="C41" t="s">
        <v>1</v>
      </c>
    </row>
    <row r="42" spans="1:11" ht="12.75">
      <c r="A42" t="s">
        <v>0</v>
      </c>
      <c r="B42" s="8" t="s">
        <v>4</v>
      </c>
      <c r="C42" s="10" t="s">
        <v>38</v>
      </c>
      <c r="D42" t="s">
        <v>8</v>
      </c>
      <c r="E42" t="s">
        <v>56</v>
      </c>
      <c r="F42" t="s">
        <v>10</v>
      </c>
      <c r="G42" t="s">
        <v>11</v>
      </c>
      <c r="H42" t="s">
        <v>14</v>
      </c>
      <c r="I42" t="s">
        <v>15</v>
      </c>
      <c r="J42" t="s">
        <v>45</v>
      </c>
      <c r="K42" t="s">
        <v>46</v>
      </c>
    </row>
    <row r="43" spans="1:11" ht="12.75">
      <c r="A43" t="s">
        <v>17</v>
      </c>
      <c r="B43" s="15">
        <f>B4</f>
        <v>27</v>
      </c>
      <c r="C43" s="11">
        <v>9203</v>
      </c>
      <c r="D43" s="3">
        <f>B43/C43</f>
        <v>0.0029338259263283714</v>
      </c>
      <c r="E43" s="3">
        <f>P37/C43</f>
        <v>0</v>
      </c>
      <c r="F43" s="3">
        <f>(D43+E43/2)/(1+E43)</f>
        <v>0.0029338259263283714</v>
      </c>
      <c r="G43" s="3">
        <f>$B$20*SQRT((D43*(1-D43)+E43/4)/C43)/(1+E43)</f>
        <v>0.0011050209779648052</v>
      </c>
      <c r="H43" s="3">
        <f>F43-G43</f>
        <v>0.0018288049483635661</v>
      </c>
      <c r="I43" s="3">
        <f>F43+G43</f>
        <v>0.004038846904293176</v>
      </c>
      <c r="J43" s="3">
        <f>D43-H43</f>
        <v>0.0011050209779648052</v>
      </c>
      <c r="K43" s="3">
        <f>I43-D43</f>
        <v>0.001105020977964805</v>
      </c>
    </row>
    <row r="44" spans="1:11" ht="12.75">
      <c r="A44" t="s">
        <v>18</v>
      </c>
      <c r="B44" s="15">
        <f>B5</f>
        <v>23</v>
      </c>
      <c r="C44" s="11">
        <v>8733</v>
      </c>
      <c r="D44" s="3">
        <f>B44/C44</f>
        <v>0.002633688308714073</v>
      </c>
      <c r="E44" s="3">
        <f>P37/C44</f>
        <v>0</v>
      </c>
      <c r="F44" s="3">
        <f>(D44+E44/2)/(1+E44)</f>
        <v>0.002633688308714073</v>
      </c>
      <c r="G44" s="3">
        <f>$B$20*SQRT((D44*(1-D44)+E44/4)/C44)/(1+E44)</f>
        <v>0.0010749391405033997</v>
      </c>
      <c r="H44" s="3">
        <f>F44-G44</f>
        <v>0.0015587491682106732</v>
      </c>
      <c r="I44" s="3">
        <f>F44+G44</f>
        <v>0.0037086274492174726</v>
      </c>
      <c r="J44" s="3">
        <f>D44-H44</f>
        <v>0.0010749391405033997</v>
      </c>
      <c r="K44" s="3">
        <f>I44-D44</f>
        <v>0.0010749391405033997</v>
      </c>
    </row>
    <row r="45" spans="1:4" ht="12.75">
      <c r="A45" t="s">
        <v>1</v>
      </c>
      <c r="B45" s="12">
        <f>B6</f>
        <v>50</v>
      </c>
      <c r="C45" s="14">
        <v>19292</v>
      </c>
      <c r="D45" s="3">
        <f>B45/C45</f>
        <v>0.0025917478747667427</v>
      </c>
    </row>
    <row r="46" spans="6:8" ht="12.75">
      <c r="F46" t="s">
        <v>34</v>
      </c>
      <c r="G46" s="3">
        <f>-SQRT(J44^2+K43^2)</f>
        <v>-0.0015416113380254059</v>
      </c>
      <c r="H46" s="3">
        <f>SQRT(J43^2+K44^2)</f>
        <v>0.0015416113380254059</v>
      </c>
    </row>
    <row r="47" spans="6:9" ht="12.75">
      <c r="F47" t="s">
        <v>35</v>
      </c>
      <c r="G47" s="3">
        <f>D43-D44</f>
        <v>0.0003001376176142985</v>
      </c>
      <c r="H47" s="3" t="str">
        <f>IF(G47&lt;G46,"s+",IF(G47&gt;H46,"s-","ns"))</f>
        <v>ns</v>
      </c>
      <c r="I47" t="s">
        <v>59</v>
      </c>
    </row>
    <row r="51" ht="18.75">
      <c r="A51" s="23" t="s">
        <v>39</v>
      </c>
    </row>
    <row r="52" spans="1:3" ht="15.75">
      <c r="A52" s="2" t="s">
        <v>47</v>
      </c>
      <c r="C52" t="s">
        <v>1</v>
      </c>
    </row>
    <row r="53" spans="1:11" ht="12.75">
      <c r="A53" t="s">
        <v>0</v>
      </c>
      <c r="B53" s="8" t="s">
        <v>6</v>
      </c>
      <c r="C53" s="10" t="s">
        <v>41</v>
      </c>
      <c r="D53" t="s">
        <v>8</v>
      </c>
      <c r="E53" t="s">
        <v>56</v>
      </c>
      <c r="F53" t="s">
        <v>10</v>
      </c>
      <c r="G53" t="s">
        <v>11</v>
      </c>
      <c r="H53" t="s">
        <v>14</v>
      </c>
      <c r="I53" t="s">
        <v>15</v>
      </c>
      <c r="J53" t="s">
        <v>45</v>
      </c>
      <c r="K53" t="s">
        <v>46</v>
      </c>
    </row>
    <row r="54" spans="1:11" ht="12.75">
      <c r="A54" t="s">
        <v>17</v>
      </c>
      <c r="B54" s="26">
        <f>C4</f>
        <v>1194</v>
      </c>
      <c r="C54" s="11">
        <v>3969</v>
      </c>
      <c r="D54" s="3">
        <f>B54/C54</f>
        <v>0.30083144368858655</v>
      </c>
      <c r="E54" s="3">
        <f>$B$21/C54</f>
        <v>0.0009679012345679012</v>
      </c>
      <c r="F54" s="3">
        <f>(D54+E54/2)/(1+E54)</f>
        <v>0.301024032772915</v>
      </c>
      <c r="G54" s="3">
        <f>$B$20*SQRT((D54*(1-D54)+E54/4)/C54)/(1+E54)</f>
        <v>0.01426256385021923</v>
      </c>
      <c r="H54" s="3">
        <f>F54-G54</f>
        <v>0.2867614689226958</v>
      </c>
      <c r="I54" s="3">
        <f>F54+G54</f>
        <v>0.31528659662313424</v>
      </c>
      <c r="J54" s="3">
        <f>D54-H54</f>
        <v>0.01406997476589078</v>
      </c>
      <c r="K54" s="3">
        <f>I54-D54</f>
        <v>0.014455152934547688</v>
      </c>
    </row>
    <row r="55" spans="1:38" ht="12.75">
      <c r="A55" t="s">
        <v>18</v>
      </c>
      <c r="B55" s="26">
        <f>C5</f>
        <v>950</v>
      </c>
      <c r="C55" s="11">
        <v>3249</v>
      </c>
      <c r="D55" s="3">
        <f>B55/C55</f>
        <v>0.29239766081871343</v>
      </c>
      <c r="E55" s="3">
        <f>$B$21/C55</f>
        <v>0.0011823945829485996</v>
      </c>
      <c r="F55" s="3">
        <f>(D55+E55/2)/(1+E55)</f>
        <v>0.2926428388028485</v>
      </c>
      <c r="G55" s="3">
        <f>$B$20*SQRT((D55*(1-D55)+E55/4)/C55)/(1+E55)</f>
        <v>0.015633621893121365</v>
      </c>
      <c r="H55" s="3">
        <f>F55-G55</f>
        <v>0.2770092169097272</v>
      </c>
      <c r="I55" s="3">
        <f>F55+G55</f>
        <v>0.30827646069596987</v>
      </c>
      <c r="J55" s="3">
        <f>D55-H55</f>
        <v>0.015388443908986249</v>
      </c>
      <c r="K55" s="3">
        <f>I55-D55</f>
        <v>0.015878799877256433</v>
      </c>
      <c r="AJ55" s="1"/>
      <c r="AL55" s="1"/>
    </row>
    <row r="56" spans="1:38" ht="12.75">
      <c r="A56" t="s">
        <v>1</v>
      </c>
      <c r="B56" s="27">
        <f>SUM(B54:B55)</f>
        <v>2144</v>
      </c>
      <c r="C56" s="14">
        <f>SUM(C54:C55)</f>
        <v>7218</v>
      </c>
      <c r="D56" s="3">
        <f>B56/C56</f>
        <v>0.2970351898032696</v>
      </c>
      <c r="AJ56" s="1"/>
      <c r="AL56" s="1"/>
    </row>
    <row r="57" spans="2:8" ht="12.75">
      <c r="B57" s="7"/>
      <c r="C57" s="7"/>
      <c r="F57" t="s">
        <v>34</v>
      </c>
      <c r="G57" s="3">
        <f>-SQRT(J55^2+K54^2)</f>
        <v>-0.021112926189923997</v>
      </c>
      <c r="H57" s="3">
        <f>SQRT(J54^2+K55^2)</f>
        <v>0.02121557153259752</v>
      </c>
    </row>
    <row r="58" spans="2:51" ht="12.75">
      <c r="B58" s="7"/>
      <c r="C58" s="7"/>
      <c r="F58" t="s">
        <v>35</v>
      </c>
      <c r="G58" s="3">
        <f>D54-D55</f>
        <v>0.008433782869873119</v>
      </c>
      <c r="H58" s="3" t="str">
        <f>IF(G58&lt;G57,"s+",IF(G58&gt;H57,"s-","ns"))</f>
        <v>ns</v>
      </c>
      <c r="I58" t="s">
        <v>59</v>
      </c>
      <c r="AO58" s="5"/>
      <c r="AP58" s="3"/>
      <c r="AQ58" s="3"/>
      <c r="AR58" s="3"/>
      <c r="AS58" s="3"/>
      <c r="AT58" s="3"/>
      <c r="AU58" s="3"/>
      <c r="AV58" s="3"/>
      <c r="AX58" s="3"/>
      <c r="AY58" s="3"/>
    </row>
    <row r="59" spans="1:51" ht="15.75">
      <c r="A59" s="2" t="s">
        <v>52</v>
      </c>
      <c r="B59" s="7"/>
      <c r="C59" t="s">
        <v>1</v>
      </c>
      <c r="AO59" s="5"/>
      <c r="AP59" s="3"/>
      <c r="AQ59" s="3"/>
      <c r="AR59" s="3"/>
      <c r="AS59" s="3"/>
      <c r="AT59" s="3"/>
      <c r="AU59" s="3"/>
      <c r="AV59" s="3"/>
      <c r="AX59" s="3"/>
      <c r="AY59" s="3"/>
    </row>
    <row r="60" spans="1:51" ht="12.75">
      <c r="A60" t="s">
        <v>0</v>
      </c>
      <c r="B60" s="8" t="s">
        <v>6</v>
      </c>
      <c r="C60" s="10" t="s">
        <v>42</v>
      </c>
      <c r="D60" t="s">
        <v>8</v>
      </c>
      <c r="E60" t="s">
        <v>56</v>
      </c>
      <c r="F60" t="s">
        <v>10</v>
      </c>
      <c r="G60" t="s">
        <v>11</v>
      </c>
      <c r="H60" t="s">
        <v>14</v>
      </c>
      <c r="I60" t="s">
        <v>15</v>
      </c>
      <c r="J60" t="s">
        <v>45</v>
      </c>
      <c r="K60" t="s">
        <v>46</v>
      </c>
      <c r="AJ60" s="1"/>
      <c r="AO60" s="5"/>
      <c r="AP60" s="3"/>
      <c r="AQ60" s="3"/>
      <c r="AR60" s="3"/>
      <c r="AS60" s="3"/>
      <c r="AT60" s="3"/>
      <c r="AU60" s="3"/>
      <c r="AV60" s="3"/>
      <c r="AX60" s="3"/>
      <c r="AY60" s="3"/>
    </row>
    <row r="61" spans="1:51" ht="12.75">
      <c r="A61" t="str">
        <f>A54</f>
        <v>LLC</v>
      </c>
      <c r="B61" s="26">
        <f>B54</f>
        <v>1194</v>
      </c>
      <c r="C61" s="11">
        <v>2728</v>
      </c>
      <c r="D61" s="3">
        <f>B61/C61</f>
        <v>0.437683284457478</v>
      </c>
      <c r="E61" s="3">
        <f>$B$21/C61</f>
        <v>0.0014082111436950146</v>
      </c>
      <c r="F61" s="3">
        <f>(D61+E61/2)/(1+E61)</f>
        <v>0.437770916146822</v>
      </c>
      <c r="G61" s="3">
        <f>$B$20*SQRT((D61*(1-D61)+E61/4)/C61)/(1+E61)</f>
        <v>0.018603883430150563</v>
      </c>
      <c r="H61" s="3">
        <f>F61-G61</f>
        <v>0.41916703271667144</v>
      </c>
      <c r="I61" s="3">
        <f>F61+G61</f>
        <v>0.4563747995769726</v>
      </c>
      <c r="J61" s="3">
        <f>D61-H61</f>
        <v>0.018516251740806566</v>
      </c>
      <c r="K61" s="3">
        <f>I61-D61</f>
        <v>0.018691515119494573</v>
      </c>
      <c r="AJ61" s="1"/>
      <c r="AO61" s="5"/>
      <c r="AP61" s="3"/>
      <c r="AQ61" s="3"/>
      <c r="AR61" s="3"/>
      <c r="AS61" s="3"/>
      <c r="AT61" s="3"/>
      <c r="AU61" s="3"/>
      <c r="AV61" s="3"/>
      <c r="AX61" s="3"/>
      <c r="AY61" s="3"/>
    </row>
    <row r="62" spans="1:51" ht="12.75">
      <c r="A62" t="str">
        <f>A55</f>
        <v>ICE-GB</v>
      </c>
      <c r="B62" s="26">
        <f>B55</f>
        <v>950</v>
      </c>
      <c r="C62" s="11">
        <v>2799</v>
      </c>
      <c r="D62" s="3">
        <f>B62/C62</f>
        <v>0.3394069310468024</v>
      </c>
      <c r="E62" s="3">
        <f>$B$21/C62</f>
        <v>0.0013724901750625223</v>
      </c>
      <c r="F62" s="3">
        <f>(D62+E62/2)/(1+E62)</f>
        <v>0.3396270413568858</v>
      </c>
      <c r="G62" s="3">
        <f>$B$20*SQRT((D62*(1-D62)+E62/4)/C62)/(1+E62)</f>
        <v>0.017531472135951215</v>
      </c>
      <c r="H62" s="3">
        <f>F62-G62</f>
        <v>0.32209556922093463</v>
      </c>
      <c r="I62" s="3">
        <f>F62+G62</f>
        <v>0.357158513492837</v>
      </c>
      <c r="J62" s="3">
        <f>D62-H62</f>
        <v>0.017311361825867788</v>
      </c>
      <c r="K62" s="3">
        <f>I62-D62</f>
        <v>0.017751582446034586</v>
      </c>
      <c r="AJ62" s="1"/>
      <c r="AO62" s="5"/>
      <c r="AP62" s="3"/>
      <c r="AQ62" s="3"/>
      <c r="AR62" s="3"/>
      <c r="AS62" s="3"/>
      <c r="AT62" s="3"/>
      <c r="AU62" s="3"/>
      <c r="AV62" s="3"/>
      <c r="AX62" s="3"/>
      <c r="AY62" s="3"/>
    </row>
    <row r="63" spans="1:51" ht="12.75">
      <c r="A63" t="s">
        <v>1</v>
      </c>
      <c r="B63" s="27">
        <f>SUM(B61:B62)</f>
        <v>2144</v>
      </c>
      <c r="C63" s="14">
        <f>SUM(C61:C62)</f>
        <v>5527</v>
      </c>
      <c r="D63" s="3">
        <f>B63/C63</f>
        <v>0.38791387732947347</v>
      </c>
      <c r="G63" s="3"/>
      <c r="AJ63" s="1"/>
      <c r="AO63" s="5"/>
      <c r="AP63" s="3"/>
      <c r="AQ63" s="3"/>
      <c r="AR63" s="3"/>
      <c r="AS63" s="3"/>
      <c r="AT63" s="3"/>
      <c r="AU63" s="3"/>
      <c r="AV63" s="3"/>
      <c r="AX63" s="3"/>
      <c r="AY63" s="3"/>
    </row>
    <row r="64" spans="2:8" ht="12.75">
      <c r="B64" s="7"/>
      <c r="C64" s="7"/>
      <c r="F64" t="s">
        <v>34</v>
      </c>
      <c r="G64" s="3">
        <f>-SQRT(J62^2+K61^2)</f>
        <v>-0.025476577198054035</v>
      </c>
      <c r="H64" s="3">
        <f>SQRT(J61^2+K62^2)</f>
        <v>0.025650930935685073</v>
      </c>
    </row>
    <row r="65" spans="2:8" ht="12.75">
      <c r="B65" s="7"/>
      <c r="C65" s="7"/>
      <c r="F65" t="s">
        <v>35</v>
      </c>
      <c r="G65" s="3">
        <f>D61-D62</f>
        <v>0.09827635341067559</v>
      </c>
      <c r="H65" s="3" t="str">
        <f>IF(G65&lt;G64,"s+",IF(G65&gt;H64,"s-","ns"))</f>
        <v>s-</v>
      </c>
    </row>
    <row r="66" spans="36:48" ht="12.75">
      <c r="AJ66" s="1"/>
      <c r="AK66" s="1"/>
      <c r="AO66" s="5"/>
      <c r="AP66" s="3"/>
      <c r="AQ66" s="3"/>
      <c r="AR66" s="3"/>
      <c r="AS66" s="3"/>
      <c r="AT66" s="3"/>
      <c r="AU66" s="3"/>
      <c r="AV66" s="3"/>
    </row>
    <row r="67" spans="36:48" ht="12.75">
      <c r="AJ67" s="1"/>
      <c r="AK67" s="1"/>
      <c r="AO67" s="5"/>
      <c r="AP67" s="3"/>
      <c r="AQ67" s="3"/>
      <c r="AR67" s="3"/>
      <c r="AS67" s="3"/>
      <c r="AT67" s="3"/>
      <c r="AU67" s="3"/>
      <c r="AV67" s="3"/>
    </row>
    <row r="68" spans="1:3" ht="15.75">
      <c r="A68" s="2" t="s">
        <v>53</v>
      </c>
      <c r="B68" s="7"/>
      <c r="C68" s="7"/>
    </row>
    <row r="69" spans="1:11" ht="12.75">
      <c r="A69" t="s">
        <v>0</v>
      </c>
      <c r="B69" s="20" t="str">
        <f>B60</f>
        <v>very + ADJ</v>
      </c>
      <c r="C69" s="21" t="s">
        <v>43</v>
      </c>
      <c r="D69" t="s">
        <v>8</v>
      </c>
      <c r="E69" t="s">
        <v>56</v>
      </c>
      <c r="F69" t="s">
        <v>10</v>
      </c>
      <c r="G69" t="s">
        <v>11</v>
      </c>
      <c r="H69" t="s">
        <v>14</v>
      </c>
      <c r="I69" t="s">
        <v>15</v>
      </c>
      <c r="J69" t="s">
        <v>45</v>
      </c>
      <c r="K69" t="s">
        <v>46</v>
      </c>
    </row>
    <row r="70" spans="1:11" ht="12.75">
      <c r="A70" t="str">
        <f>A61</f>
        <v>LLC</v>
      </c>
      <c r="B70" s="26">
        <v>1167</v>
      </c>
      <c r="C70" s="11">
        <v>1778</v>
      </c>
      <c r="D70" s="3">
        <f>B70/C70</f>
        <v>0.656355455568054</v>
      </c>
      <c r="E70" s="3">
        <f>$B$21/C70</f>
        <v>0.002160629921259842</v>
      </c>
      <c r="F70" s="3">
        <f>(D70+E70/2)/(1+E70)</f>
        <v>0.6560183576362792</v>
      </c>
      <c r="G70" s="3">
        <f>$B$20*SQRT((D70*(1-D70)+E70/4)/C70)/(1+E70)</f>
        <v>0.022054465543626705</v>
      </c>
      <c r="H70" s="3">
        <f>F70-G70</f>
        <v>0.6339638920926526</v>
      </c>
      <c r="I70" s="3">
        <f>F70+G70</f>
        <v>0.6780728231799059</v>
      </c>
      <c r="J70" s="3">
        <f>D70-H70</f>
        <v>0.022391563475401388</v>
      </c>
      <c r="K70" s="3">
        <f>I70-D70</f>
        <v>0.021717367611851945</v>
      </c>
    </row>
    <row r="71" spans="1:11" ht="12.75">
      <c r="A71" t="str">
        <f>A62</f>
        <v>ICE-GB</v>
      </c>
      <c r="B71" s="26">
        <v>949</v>
      </c>
      <c r="C71" s="11">
        <v>1625</v>
      </c>
      <c r="D71" s="3">
        <f>B71/C71</f>
        <v>0.584</v>
      </c>
      <c r="E71" s="3">
        <f>$B$21/C71</f>
        <v>0.002364061538461538</v>
      </c>
      <c r="F71" s="3">
        <f>(D71+E71/2)/(1+E71)</f>
        <v>0.5838018871816633</v>
      </c>
      <c r="G71" s="3">
        <f>$B$20*SQRT((D71*(1-D71)+E71/4)/C71)/(1+E71)</f>
        <v>0.023937820600324938</v>
      </c>
      <c r="H71" s="3">
        <f>F71-G71</f>
        <v>0.5598640665813384</v>
      </c>
      <c r="I71" s="3">
        <f>F71+G71</f>
        <v>0.6077397077819882</v>
      </c>
      <c r="J71" s="3">
        <f>D71-H71</f>
        <v>0.024135933418661604</v>
      </c>
      <c r="K71" s="3">
        <f>I71-D71</f>
        <v>0.023739707781988195</v>
      </c>
    </row>
    <row r="72" spans="1:3" ht="12.75">
      <c r="A72" t="str">
        <f>A63</f>
        <v>TOTAL</v>
      </c>
      <c r="B72" s="27">
        <f>SUM(B70:B71)</f>
        <v>2116</v>
      </c>
      <c r="C72" s="14">
        <f>SUM(C70:C71)</f>
        <v>3403</v>
      </c>
    </row>
    <row r="73" spans="6:8" ht="12.75">
      <c r="F73" t="s">
        <v>34</v>
      </c>
      <c r="G73" s="3">
        <f>-SQRT(J71^2+K70^2)</f>
        <v>-0.03246825123067736</v>
      </c>
      <c r="H73" s="3">
        <f>SQRT(J70^2+K71^2)</f>
        <v>0.03263366115603826</v>
      </c>
    </row>
    <row r="74" spans="6:8" ht="12.75">
      <c r="F74" t="s">
        <v>35</v>
      </c>
      <c r="G74" s="3">
        <f>D70-D71</f>
        <v>0.072355455568054</v>
      </c>
      <c r="H74" s="3" t="str">
        <f>IF(G74&lt;G73,"s+",IF(G74&gt;H73,"s-","ns"))</f>
        <v>s-</v>
      </c>
    </row>
    <row r="76" ht="15.75">
      <c r="A76" s="2" t="s">
        <v>44</v>
      </c>
    </row>
    <row r="77" spans="1:4" ht="12.75">
      <c r="A77" t="s">
        <v>29</v>
      </c>
      <c r="B77" t="s">
        <v>30</v>
      </c>
      <c r="C77" t="s">
        <v>31</v>
      </c>
      <c r="D77" t="s">
        <v>32</v>
      </c>
    </row>
    <row r="78" spans="1:4" ht="12.75">
      <c r="A78" t="str">
        <f>A70</f>
        <v>LLC</v>
      </c>
      <c r="B78" s="1">
        <v>2616</v>
      </c>
      <c r="C78" s="1">
        <v>2567</v>
      </c>
      <c r="D78">
        <f>B78-C78</f>
        <v>49</v>
      </c>
    </row>
    <row r="79" spans="1:4" ht="12.75">
      <c r="A79" t="str">
        <f>A71</f>
        <v>ICE-GB</v>
      </c>
      <c r="B79" s="1">
        <v>2680</v>
      </c>
      <c r="C79" s="1">
        <v>2679</v>
      </c>
      <c r="D79">
        <f>B79-C79</f>
        <v>1</v>
      </c>
    </row>
    <row r="81" ht="15.75">
      <c r="A81" s="2" t="s">
        <v>54</v>
      </c>
    </row>
    <row r="82" spans="1:11" ht="12.75">
      <c r="A82" t="s">
        <v>0</v>
      </c>
      <c r="B82" s="20" t="str">
        <f>B69</f>
        <v>very + ADJ</v>
      </c>
      <c r="C82" s="21" t="str">
        <f>C69</f>
        <v>{very, +++} + ADJ</v>
      </c>
      <c r="D82" t="s">
        <v>8</v>
      </c>
      <c r="E82" t="s">
        <v>56</v>
      </c>
      <c r="F82" t="s">
        <v>10</v>
      </c>
      <c r="G82" t="s">
        <v>11</v>
      </c>
      <c r="H82" t="s">
        <v>14</v>
      </c>
      <c r="I82" t="s">
        <v>15</v>
      </c>
      <c r="J82" t="s">
        <v>45</v>
      </c>
      <c r="K82" t="s">
        <v>46</v>
      </c>
    </row>
    <row r="83" spans="1:11" ht="12.75">
      <c r="A83" t="str">
        <f>A70</f>
        <v>LLC</v>
      </c>
      <c r="B83" s="26">
        <f>B70</f>
        <v>1167</v>
      </c>
      <c r="C83" s="11">
        <f>C70+D78</f>
        <v>1827</v>
      </c>
      <c r="D83" s="3">
        <f>B83/C83</f>
        <v>0.638752052545156</v>
      </c>
      <c r="E83" s="3">
        <f>$B$21/C83</f>
        <v>0.0021026819923371646</v>
      </c>
      <c r="F83" s="3">
        <f>(D83+E83/2)/(1+E83)</f>
        <v>0.6384609132761676</v>
      </c>
      <c r="G83" s="3">
        <f>$B$20*SQRT((D83*(1-D83)+E83/4)/C83)/(1+E83)</f>
        <v>0.022005819466103735</v>
      </c>
      <c r="H83" s="3">
        <f>F83-G83</f>
        <v>0.6164550938100639</v>
      </c>
      <c r="I83" s="3">
        <f>F83+G83</f>
        <v>0.6604667327422713</v>
      </c>
      <c r="J83" s="3">
        <f>D83-H83</f>
        <v>0.022296958735092076</v>
      </c>
      <c r="K83" s="3">
        <f>I83-D83</f>
        <v>0.02171468019711531</v>
      </c>
    </row>
    <row r="84" spans="1:11" ht="12.75">
      <c r="A84" t="str">
        <f>A71</f>
        <v>ICE-GB</v>
      </c>
      <c r="B84" s="26">
        <f>B71</f>
        <v>949</v>
      </c>
      <c r="C84" s="11">
        <f>C71</f>
        <v>1625</v>
      </c>
      <c r="D84" s="3">
        <f>B84/C84</f>
        <v>0.584</v>
      </c>
      <c r="E84" s="3">
        <f>$B$21/C84</f>
        <v>0.002364061538461538</v>
      </c>
      <c r="F84" s="3">
        <f>(D84+E84/2)/(1+E84)</f>
        <v>0.5838018871816633</v>
      </c>
      <c r="G84" s="3">
        <f>$B$20*SQRT((D84*(1-D84)+E84/4)/C84)/(1+E84)</f>
        <v>0.023937820600324938</v>
      </c>
      <c r="H84" s="3">
        <f>F84-G84</f>
        <v>0.5598640665813384</v>
      </c>
      <c r="I84" s="3">
        <f>F84+G84</f>
        <v>0.6077397077819882</v>
      </c>
      <c r="J84" s="3">
        <f>D84-H84</f>
        <v>0.024135933418661604</v>
      </c>
      <c r="K84" s="3">
        <f>I84-D84</f>
        <v>0.023739707781988195</v>
      </c>
    </row>
    <row r="85" spans="1:3" ht="12.75">
      <c r="A85" t="s">
        <v>1</v>
      </c>
      <c r="B85" s="27">
        <f>SUM(B83:B84)</f>
        <v>2116</v>
      </c>
      <c r="C85" s="14">
        <f>SUM(C83:C84)</f>
        <v>3452</v>
      </c>
    </row>
    <row r="86" spans="6:8" ht="12.75">
      <c r="F86" t="s">
        <v>34</v>
      </c>
      <c r="G86" s="3">
        <f>-SQRT(J84^2+K83^2)</f>
        <v>-0.032466453733862866</v>
      </c>
      <c r="H86" s="3">
        <f>SQRT(J83^2+K84^2)</f>
        <v>0.03256882089374115</v>
      </c>
    </row>
    <row r="87" spans="6:8" ht="12.75">
      <c r="F87" t="s">
        <v>35</v>
      </c>
      <c r="G87" s="3">
        <f>D83-D84</f>
        <v>0.05475205254515603</v>
      </c>
      <c r="H87" s="3" t="str">
        <f>IF(G87&lt;G86,"s+",IF(G87&gt;H86,"s-","ns"))</f>
        <v>s-</v>
      </c>
    </row>
    <row r="91" ht="18.75">
      <c r="A91" s="23" t="s">
        <v>57</v>
      </c>
    </row>
    <row r="92" spans="1:3" ht="15.75">
      <c r="A92" s="2" t="s">
        <v>47</v>
      </c>
      <c r="C92" t="s">
        <v>1</v>
      </c>
    </row>
    <row r="93" spans="1:11" ht="12.75">
      <c r="A93" t="s">
        <v>0</v>
      </c>
      <c r="B93" s="20" t="s">
        <v>5</v>
      </c>
      <c r="C93" s="21" t="s">
        <v>7</v>
      </c>
      <c r="D93" t="s">
        <v>8</v>
      </c>
      <c r="E93" t="s">
        <v>56</v>
      </c>
      <c r="F93" t="s">
        <v>10</v>
      </c>
      <c r="G93" t="s">
        <v>11</v>
      </c>
      <c r="H93" t="s">
        <v>14</v>
      </c>
      <c r="I93" t="s">
        <v>15</v>
      </c>
      <c r="J93" t="s">
        <v>45</v>
      </c>
      <c r="K93" t="s">
        <v>46</v>
      </c>
    </row>
    <row r="94" spans="1:11" ht="12.75">
      <c r="A94" t="str">
        <f>A4</f>
        <v>LLC</v>
      </c>
      <c r="B94" s="26">
        <f>D4</f>
        <v>415</v>
      </c>
      <c r="C94" s="11">
        <v>1758</v>
      </c>
      <c r="D94" s="3">
        <f>B94/C94</f>
        <v>0.2360637087599545</v>
      </c>
      <c r="E94" s="3">
        <f>$B$21/C94</f>
        <v>0.002185210466439135</v>
      </c>
      <c r="F94" s="3">
        <f>(D94+E94/2)/(1+E94)</f>
        <v>0.23663920752013123</v>
      </c>
      <c r="G94" s="3">
        <f>$B$20*SQRT((D94*(1-D94)+E94/4)/C94)/(1+E94)</f>
        <v>0.0198380347778912</v>
      </c>
      <c r="H94" s="3">
        <f>F94-G94</f>
        <v>0.21680117274224003</v>
      </c>
      <c r="I94" s="3">
        <f>F94+G94</f>
        <v>0.25647724229802243</v>
      </c>
      <c r="J94" s="3">
        <f>D94-H94</f>
        <v>0.019262536017714466</v>
      </c>
      <c r="K94" s="3">
        <f>I94-D94</f>
        <v>0.020413533538067935</v>
      </c>
    </row>
    <row r="95" spans="1:11" ht="12.75">
      <c r="A95" t="str">
        <f>A5</f>
        <v>ICE-GB</v>
      </c>
      <c r="B95" s="26">
        <f>D5</f>
        <v>248</v>
      </c>
      <c r="C95" s="11">
        <v>1437</v>
      </c>
      <c r="D95" s="3">
        <f>B95/C95</f>
        <v>0.17258176757132915</v>
      </c>
      <c r="E95" s="3">
        <f>$B$21/C95</f>
        <v>0.0026733472512178147</v>
      </c>
      <c r="F95" s="3">
        <f>(D95+E95/2)/(1+E95)</f>
        <v>0.17345473645402798</v>
      </c>
      <c r="G95" s="3">
        <f>$B$20*SQRT((D95*(1-D95)+E95/4)/C95)/(1+E95)</f>
        <v>0.0195317952651441</v>
      </c>
      <c r="H95" s="3">
        <f>F95-G95</f>
        <v>0.1539229411888839</v>
      </c>
      <c r="I95" s="3">
        <f>F95+G95</f>
        <v>0.19298653171917207</v>
      </c>
      <c r="J95" s="3">
        <f>D95-H95</f>
        <v>0.01865882638244526</v>
      </c>
      <c r="K95" s="3">
        <f>I95-D95</f>
        <v>0.020404764147842924</v>
      </c>
    </row>
    <row r="96" spans="1:7" ht="12.75">
      <c r="A96" t="str">
        <f>A6</f>
        <v>TOTAL</v>
      </c>
      <c r="B96" s="27">
        <f>SUM(B94:B95)</f>
        <v>663</v>
      </c>
      <c r="C96" s="14">
        <f>SUM(C94:C95)</f>
        <v>3195</v>
      </c>
      <c r="D96" s="3">
        <f>B96/C96</f>
        <v>0.20751173708920187</v>
      </c>
      <c r="G96" s="3"/>
    </row>
    <row r="97" spans="6:8" ht="12.75">
      <c r="F97" t="s">
        <v>34</v>
      </c>
      <c r="G97" s="3">
        <f>-SQRT(J95^2+K94^2)</f>
        <v>-0.027656177492199816</v>
      </c>
      <c r="H97" s="3">
        <f>SQRT(J94^2+K95^2)</f>
        <v>0.028060643145923134</v>
      </c>
    </row>
    <row r="98" spans="6:8" ht="12.75">
      <c r="F98" t="s">
        <v>35</v>
      </c>
      <c r="G98" s="3">
        <f>D94-D95</f>
        <v>0.06348194118862535</v>
      </c>
      <c r="H98" s="3" t="str">
        <f>IF(G98&lt;G97,"s+",IF(G98&gt;H97,"s-","ns"))</f>
        <v>s-</v>
      </c>
    </row>
    <row r="100" spans="1:3" ht="15.75">
      <c r="A100" s="2" t="s">
        <v>52</v>
      </c>
      <c r="C100" t="s">
        <v>1</v>
      </c>
    </row>
    <row r="101" spans="1:11" ht="12.75">
      <c r="A101" t="s">
        <v>0</v>
      </c>
      <c r="B101" s="20" t="s">
        <v>5</v>
      </c>
      <c r="C101" s="21" t="s">
        <v>16</v>
      </c>
      <c r="D101" t="s">
        <v>8</v>
      </c>
      <c r="E101" t="s">
        <v>56</v>
      </c>
      <c r="F101" t="s">
        <v>10</v>
      </c>
      <c r="G101" t="s">
        <v>11</v>
      </c>
      <c r="H101" t="s">
        <v>14</v>
      </c>
      <c r="I101" t="s">
        <v>15</v>
      </c>
      <c r="J101" t="s">
        <v>45</v>
      </c>
      <c r="K101" t="s">
        <v>46</v>
      </c>
    </row>
    <row r="102" spans="1:11" ht="12.75">
      <c r="A102" t="s">
        <v>20</v>
      </c>
      <c r="B102" s="26">
        <f>B94</f>
        <v>415</v>
      </c>
      <c r="C102" s="11">
        <v>897</v>
      </c>
      <c r="D102" s="3">
        <f>B102/C102</f>
        <v>0.46265328874024525</v>
      </c>
      <c r="E102" s="3">
        <f>$B$21/C102</f>
        <v>0.004282720178372352</v>
      </c>
      <c r="F102" s="3">
        <f>(D102+E102/2)/(1+E102)</f>
        <v>0.46281255217343426</v>
      </c>
      <c r="G102" s="3">
        <f>$B$20*SQRT((D102*(1-D102)+E102/4)/C102)/(1+E102)</f>
        <v>0.032560583153363805</v>
      </c>
      <c r="H102" s="3">
        <f>F102-G102</f>
        <v>0.43025196902007046</v>
      </c>
      <c r="I102" s="3">
        <f>F102+G102</f>
        <v>0.49537313532679805</v>
      </c>
      <c r="J102" s="3">
        <f>D102-H102</f>
        <v>0.03240131972017479</v>
      </c>
      <c r="K102" s="3">
        <f>I102-D102</f>
        <v>0.0327198465865528</v>
      </c>
    </row>
    <row r="103" spans="1:11" ht="12.75">
      <c r="A103" t="s">
        <v>21</v>
      </c>
      <c r="B103" s="26">
        <f>B95</f>
        <v>248</v>
      </c>
      <c r="C103" s="11">
        <v>897</v>
      </c>
      <c r="D103" s="3">
        <f>B103/C103</f>
        <v>0.27647714604236345</v>
      </c>
      <c r="E103" s="3">
        <f>$B$21/C103</f>
        <v>0.004282720178372352</v>
      </c>
      <c r="F103" s="3">
        <f>(D103+E103/2)/(1+E103)</f>
        <v>0.27743034957533047</v>
      </c>
      <c r="G103" s="3">
        <f>$B$20*SQRT((D103*(1-D103)+E103/4)/C103)/(1+E103)</f>
        <v>0.0292225939776654</v>
      </c>
      <c r="H103" s="3">
        <f>F103-G103</f>
        <v>0.24820775559766506</v>
      </c>
      <c r="I103" s="3">
        <f>F103+G103</f>
        <v>0.3066529435529959</v>
      </c>
      <c r="J103" s="3">
        <f>D103-H103</f>
        <v>0.028269390444698395</v>
      </c>
      <c r="K103" s="3">
        <f>I103-D103</f>
        <v>0.03017579751063243</v>
      </c>
    </row>
    <row r="104" spans="1:7" ht="12.75">
      <c r="A104" t="s">
        <v>1</v>
      </c>
      <c r="B104" s="27">
        <f>B96</f>
        <v>663</v>
      </c>
      <c r="C104" s="14">
        <f>SUM(C102:C103)</f>
        <v>1794</v>
      </c>
      <c r="D104" s="3">
        <f>B104/C104</f>
        <v>0.3695652173913043</v>
      </c>
      <c r="G104" s="3"/>
    </row>
    <row r="105" spans="6:8" ht="12.75">
      <c r="F105" t="s">
        <v>34</v>
      </c>
      <c r="G105" s="3">
        <f>-SQRT(J103^2+K102^2)</f>
        <v>-0.04324056887648862</v>
      </c>
      <c r="H105" s="3">
        <f>SQRT(J102^2+K103^2)</f>
        <v>0.044276678680900156</v>
      </c>
    </row>
    <row r="106" spans="2:8" ht="12.75">
      <c r="B106" t="s">
        <v>58</v>
      </c>
      <c r="F106" t="s">
        <v>35</v>
      </c>
      <c r="G106" s="3">
        <f>D102-D103</f>
        <v>0.1861761426978818</v>
      </c>
      <c r="H106" s="3" t="str">
        <f>IF(G106&lt;G105,"s+",IF(G106&gt;H105,"s-","ns"))</f>
        <v>s-</v>
      </c>
    </row>
    <row r="110" ht="15.75">
      <c r="A110" s="2" t="s">
        <v>53</v>
      </c>
    </row>
    <row r="111" spans="1:11" ht="12.75">
      <c r="A111" t="str">
        <f>A101</f>
        <v>very</v>
      </c>
      <c r="B111" s="20" t="str">
        <f>B101</f>
        <v>very + ADV</v>
      </c>
      <c r="C111" s="21" t="s">
        <v>28</v>
      </c>
      <c r="D111" t="s">
        <v>8</v>
      </c>
      <c r="E111" t="s">
        <v>56</v>
      </c>
      <c r="F111" t="s">
        <v>10</v>
      </c>
      <c r="G111" t="s">
        <v>11</v>
      </c>
      <c r="H111" t="s">
        <v>14</v>
      </c>
      <c r="I111" t="s">
        <v>15</v>
      </c>
      <c r="J111" t="s">
        <v>45</v>
      </c>
      <c r="K111" t="s">
        <v>46</v>
      </c>
    </row>
    <row r="112" spans="1:11" ht="12.75">
      <c r="A112" t="str">
        <f>A102</f>
        <v>LLC (1960s)</v>
      </c>
      <c r="B112" s="26">
        <v>323</v>
      </c>
      <c r="C112" s="11">
        <v>574</v>
      </c>
      <c r="D112" s="3">
        <f>B112/C112</f>
        <v>0.5627177700348432</v>
      </c>
      <c r="E112" s="3">
        <f>$B$21/C112</f>
        <v>0.006692682926829268</v>
      </c>
      <c r="F112" s="3">
        <f>(D112+E112/2)/(1+E112)</f>
        <v>0.562300810464321</v>
      </c>
      <c r="G112" s="3">
        <f>$B$20*SQRT((D112*(1-D112)+E112/4)/C112)/(1+E112)</f>
        <v>0.04044836532875242</v>
      </c>
      <c r="H112" s="3">
        <f>F112-G112</f>
        <v>0.5218524451355686</v>
      </c>
      <c r="I112" s="3">
        <f>F112+G112</f>
        <v>0.6027491757930734</v>
      </c>
      <c r="J112" s="3">
        <f>D112-H112</f>
        <v>0.040865324899274635</v>
      </c>
      <c r="K112" s="3">
        <f>I112-D112</f>
        <v>0.040031405758230165</v>
      </c>
    </row>
    <row r="113" spans="1:11" ht="12.75">
      <c r="A113" t="str">
        <f>A103</f>
        <v>ICE-GB (1990s)</v>
      </c>
      <c r="B113" s="26">
        <v>248</v>
      </c>
      <c r="C113" s="11">
        <v>504</v>
      </c>
      <c r="D113" s="3">
        <f>B113/C113</f>
        <v>0.49206349206349204</v>
      </c>
      <c r="E113" s="3">
        <f>$B$21/C113</f>
        <v>0.007622222222222221</v>
      </c>
      <c r="F113" s="3">
        <f>(D113+E113/2)/(1+E113)</f>
        <v>0.4921235282812593</v>
      </c>
      <c r="G113" s="3">
        <f>$B$20*SQRT((D113*(1-D113)+E113/4)/C113)/(1+E113)</f>
        <v>0.04348181212988121</v>
      </c>
      <c r="H113" s="3">
        <f>F113-G113</f>
        <v>0.4486417161513781</v>
      </c>
      <c r="I113" s="3">
        <f>F113+G113</f>
        <v>0.5356053404111405</v>
      </c>
      <c r="J113" s="3">
        <f>D113-H113</f>
        <v>0.043421775912113936</v>
      </c>
      <c r="K113" s="3">
        <f>I113-D113</f>
        <v>0.04354184834764846</v>
      </c>
    </row>
    <row r="114" spans="1:7" ht="12.75">
      <c r="A114" t="str">
        <f>A104</f>
        <v>TOTAL</v>
      </c>
      <c r="B114" s="27">
        <f>SUM(B112:B113)</f>
        <v>571</v>
      </c>
      <c r="C114" s="14">
        <f>SUM(C112:C113)</f>
        <v>1078</v>
      </c>
      <c r="D114" s="3">
        <f>B114/C114</f>
        <v>0.5296846011131725</v>
      </c>
      <c r="G114" s="3"/>
    </row>
    <row r="115" spans="6:8" ht="12.75">
      <c r="F115" t="s">
        <v>34</v>
      </c>
      <c r="G115" s="3">
        <f>-SQRT(J113^2+K112^2)</f>
        <v>-0.05905898805721193</v>
      </c>
      <c r="H115" s="3">
        <f>SQRT(J112^2+K113^2)</f>
        <v>0.05971488371129004</v>
      </c>
    </row>
    <row r="116" spans="6:8" ht="12.75">
      <c r="F116" t="s">
        <v>35</v>
      </c>
      <c r="G116" s="3">
        <f>D112-D113</f>
        <v>0.07065427797135121</v>
      </c>
      <c r="H116" s="3" t="str">
        <f>IF(G116&lt;G115,"s+",IF(G116&gt;H115,"s-","ns"))</f>
        <v>s-</v>
      </c>
    </row>
    <row r="118" ht="15.75">
      <c r="A118" s="2" t="s">
        <v>44</v>
      </c>
    </row>
    <row r="119" spans="1:15" ht="15.75">
      <c r="A119" t="s">
        <v>29</v>
      </c>
      <c r="B119" t="s">
        <v>30</v>
      </c>
      <c r="C119" t="str">
        <f>C77</f>
        <v>All reviewed</v>
      </c>
      <c r="D119" t="s">
        <v>32</v>
      </c>
      <c r="O119" s="2" t="s">
        <v>51</v>
      </c>
    </row>
    <row r="120" spans="1:4" ht="12.75">
      <c r="A120" t="str">
        <f>A112</f>
        <v>LLC (1960s)</v>
      </c>
      <c r="B120">
        <v>897</v>
      </c>
      <c r="C120">
        <v>893</v>
      </c>
      <c r="D120">
        <f>B120-C120</f>
        <v>4</v>
      </c>
    </row>
    <row r="121" spans="1:4" ht="12.75">
      <c r="A121" t="str">
        <f>A113</f>
        <v>ICE-GB (1990s)</v>
      </c>
      <c r="B121">
        <v>897</v>
      </c>
      <c r="C121">
        <v>892</v>
      </c>
      <c r="D121">
        <f>B121-C121</f>
        <v>5</v>
      </c>
    </row>
    <row r="123" ht="15.75">
      <c r="A123" s="2" t="s">
        <v>54</v>
      </c>
    </row>
    <row r="124" spans="1:11" ht="12.75">
      <c r="A124" t="s">
        <v>0</v>
      </c>
      <c r="B124" s="20" t="str">
        <f>B111</f>
        <v>very + ADV</v>
      </c>
      <c r="C124" s="21" t="str">
        <f>C111</f>
        <v>subset incl very</v>
      </c>
      <c r="D124" t="s">
        <v>8</v>
      </c>
      <c r="E124" t="s">
        <v>56</v>
      </c>
      <c r="F124" t="s">
        <v>10</v>
      </c>
      <c r="G124" t="s">
        <v>11</v>
      </c>
      <c r="H124" t="s">
        <v>14</v>
      </c>
      <c r="I124" t="s">
        <v>15</v>
      </c>
      <c r="J124" t="s">
        <v>45</v>
      </c>
      <c r="K124" t="s">
        <v>46</v>
      </c>
    </row>
    <row r="125" spans="1:11" ht="12.75">
      <c r="A125" t="str">
        <f>A112</f>
        <v>LLC (1960s)</v>
      </c>
      <c r="B125" s="26">
        <f>B112</f>
        <v>323</v>
      </c>
      <c r="C125" s="11">
        <f>C112+D120</f>
        <v>578</v>
      </c>
      <c r="D125" s="3">
        <f>B125/C125</f>
        <v>0.5588235294117647</v>
      </c>
      <c r="E125" s="3">
        <f>$B$21/C125</f>
        <v>0.00664636678200692</v>
      </c>
      <c r="F125" s="3">
        <f>(D125+E125/2)/(1+E125)</f>
        <v>0.5584351479852936</v>
      </c>
      <c r="G125" s="3">
        <f>$B$20*SQRT((D125*(1-D125)+E125/4)/C125)/(1+E125)</f>
        <v>0.04034756419378567</v>
      </c>
      <c r="H125" s="3">
        <f>F125-G125</f>
        <v>0.5180875837915079</v>
      </c>
      <c r="I125" s="3">
        <f>F125+G125</f>
        <v>0.5987827121790793</v>
      </c>
      <c r="J125" s="3">
        <f>D125-H125</f>
        <v>0.04073594562025684</v>
      </c>
      <c r="K125" s="3">
        <f>I125-D125</f>
        <v>0.03995918276731458</v>
      </c>
    </row>
    <row r="126" spans="1:11" ht="12.75">
      <c r="A126" t="str">
        <f>A113</f>
        <v>ICE-GB (1990s)</v>
      </c>
      <c r="B126" s="26">
        <f>B113</f>
        <v>248</v>
      </c>
      <c r="C126" s="11">
        <f>C113</f>
        <v>504</v>
      </c>
      <c r="D126" s="3">
        <f>B126/C126</f>
        <v>0.49206349206349204</v>
      </c>
      <c r="E126" s="3">
        <f>$B$21/C126</f>
        <v>0.007622222222222221</v>
      </c>
      <c r="F126" s="3">
        <f>(D126+E126/2)/(1+E126)</f>
        <v>0.4921235282812593</v>
      </c>
      <c r="G126" s="3">
        <f>$B$20*SQRT((D126*(1-D126)+E126/4)/C126)/(1+E126)</f>
        <v>0.04348181212988121</v>
      </c>
      <c r="H126" s="3">
        <f>F126-G126</f>
        <v>0.4486417161513781</v>
      </c>
      <c r="I126" s="3">
        <f>F126+G126</f>
        <v>0.5356053404111405</v>
      </c>
      <c r="J126" s="3">
        <f>D126-H126</f>
        <v>0.043421775912113936</v>
      </c>
      <c r="K126" s="3">
        <f>I126-D126</f>
        <v>0.04354184834764846</v>
      </c>
    </row>
    <row r="127" spans="1:3" ht="12.75">
      <c r="A127" t="s">
        <v>1</v>
      </c>
      <c r="B127" s="27">
        <f>SUM(B125:B126)</f>
        <v>571</v>
      </c>
      <c r="C127" s="14">
        <f>SUM(C125:C126)</f>
        <v>1082</v>
      </c>
    </row>
    <row r="128" spans="6:8" ht="12.75">
      <c r="F128" t="s">
        <v>34</v>
      </c>
      <c r="G128" s="3">
        <f>-SQRT(J126^2+K125^2)</f>
        <v>-0.05901005770877952</v>
      </c>
      <c r="H128" s="3">
        <f>SQRT(J125^2+K126^2)</f>
        <v>0.05962641883516181</v>
      </c>
    </row>
    <row r="129" spans="6:8" ht="12.75">
      <c r="F129" t="s">
        <v>35</v>
      </c>
      <c r="G129" s="3">
        <f>D125-D126</f>
        <v>0.06676003734827268</v>
      </c>
      <c r="H129" s="3" t="str">
        <f>IF(G129&lt;G128,"s+",IF(G129&gt;H128,"s-","ns"))</f>
        <v>s-</v>
      </c>
    </row>
    <row r="179" spans="4:9" ht="12.75">
      <c r="D179" t="s">
        <v>26</v>
      </c>
      <c r="I179" t="s">
        <v>27</v>
      </c>
    </row>
    <row r="180" spans="4:11" ht="12.75">
      <c r="D180" t="s">
        <v>24</v>
      </c>
      <c r="E180" t="s">
        <v>23</v>
      </c>
      <c r="F180" t="s">
        <v>22</v>
      </c>
      <c r="G180" t="s">
        <v>25</v>
      </c>
      <c r="I180" t="str">
        <f>D180</f>
        <v>N</v>
      </c>
      <c r="J180" t="str">
        <f>E180</f>
        <v>ADJ</v>
      </c>
      <c r="K180" t="str">
        <f>F180</f>
        <v>ADV</v>
      </c>
    </row>
    <row r="181" spans="3:11" ht="12.75">
      <c r="C181" t="str">
        <f>A102</f>
        <v>LLC (1960s)</v>
      </c>
      <c r="D181" s="3">
        <f>D37</f>
        <v>0.16981132075471697</v>
      </c>
      <c r="E181" s="3">
        <f>D61</f>
        <v>0.437683284457478</v>
      </c>
      <c r="F181" s="3">
        <f>D102</f>
        <v>0.46265328874024525</v>
      </c>
      <c r="G181" s="3">
        <f>SUM(D181:F181)</f>
        <v>1.0701478939524403</v>
      </c>
      <c r="I181" s="5">
        <f aca="true" t="shared" si="1" ref="I181:K182">D181/$G181</f>
        <v>0.15868023636204415</v>
      </c>
      <c r="J181" s="5">
        <f t="shared" si="1"/>
        <v>0.40899326806218955</v>
      </c>
      <c r="K181" s="5">
        <f t="shared" si="1"/>
        <v>0.43232649557576625</v>
      </c>
    </row>
    <row r="182" spans="3:11" ht="12.75">
      <c r="C182" t="str">
        <f>A103</f>
        <v>ICE-GB (1990s)</v>
      </c>
      <c r="D182" s="3">
        <f>D38</f>
        <v>0.1270718232044199</v>
      </c>
      <c r="E182" s="3">
        <f>D62</f>
        <v>0.3394069310468024</v>
      </c>
      <c r="F182" s="3">
        <f>D103</f>
        <v>0.27647714604236345</v>
      </c>
      <c r="G182" s="3">
        <f>SUM(D182:F182)</f>
        <v>0.7429559002935857</v>
      </c>
      <c r="I182" s="5">
        <f t="shared" si="1"/>
        <v>0.17103548562465998</v>
      </c>
      <c r="J182" s="5">
        <f t="shared" si="1"/>
        <v>0.45683321299781415</v>
      </c>
      <c r="K182" s="5">
        <f t="shared" si="1"/>
        <v>0.3721313013775259</v>
      </c>
    </row>
    <row r="183" spans="4:15" ht="12.75">
      <c r="D183" t="s">
        <v>12</v>
      </c>
      <c r="M183" s="5">
        <f>I182-I181</f>
        <v>0.01235524926261583</v>
      </c>
      <c r="N183" s="5">
        <f>J182-J181</f>
        <v>0.0478399449356246</v>
      </c>
      <c r="O183" s="5">
        <f>K182-K181</f>
        <v>-0.06019519419824032</v>
      </c>
    </row>
    <row r="184" spans="4:15" ht="12.75">
      <c r="D184" s="3">
        <f>J37</f>
        <v>0.05040356013431593</v>
      </c>
      <c r="E184" s="3">
        <f>J61</f>
        <v>0.018516251740806566</v>
      </c>
      <c r="F184" s="3">
        <f>J102</f>
        <v>0.03240131972017479</v>
      </c>
      <c r="I184" s="5">
        <f aca="true" t="shared" si="2" ref="I184:K185">D184/$G181</f>
        <v>0.04709962092076591</v>
      </c>
      <c r="J184" s="5">
        <f t="shared" si="2"/>
        <v>0.017302516638536197</v>
      </c>
      <c r="K184" s="5">
        <f t="shared" si="2"/>
        <v>0.030277422310765936</v>
      </c>
      <c r="M184">
        <f>-SQRT(I184^2+I188^2)</f>
        <v>-0.08932179506909507</v>
      </c>
      <c r="N184">
        <f>-SQRT(J184^2+J188^2)</f>
        <v>-0.029500192380210344</v>
      </c>
      <c r="O184">
        <f>-SQRT(K184^2+K188^2)</f>
        <v>-0.05065936139364488</v>
      </c>
    </row>
    <row r="185" spans="4:15" ht="12.75">
      <c r="D185" s="3">
        <f>J38</f>
        <v>0.040885149290272205</v>
      </c>
      <c r="E185" s="3">
        <f>J62</f>
        <v>0.017311361825867788</v>
      </c>
      <c r="F185" s="3">
        <f>J103</f>
        <v>0.028269390444698395</v>
      </c>
      <c r="I185" s="5">
        <f t="shared" si="2"/>
        <v>0.055030385079539806</v>
      </c>
      <c r="J185" s="5">
        <f t="shared" si="2"/>
        <v>0.02330065865151222</v>
      </c>
      <c r="K185" s="5">
        <f t="shared" si="2"/>
        <v>0.03804989022030445</v>
      </c>
      <c r="M185">
        <f>SQRT(I185^2+I187^2)</f>
        <v>0.082643683271824</v>
      </c>
      <c r="N185">
        <f>SQRT(J185^2+J187^2)</f>
        <v>0.029120302782981722</v>
      </c>
      <c r="O185">
        <f>SQRT(K185^2+K187^2)</f>
        <v>0.048812181275956656</v>
      </c>
    </row>
    <row r="186" spans="4:15" ht="12.75">
      <c r="D186" t="s">
        <v>13</v>
      </c>
      <c r="M186" t="str">
        <f>IF(M183&lt;M184,"s-",IF(M183&gt;M185,"s","ns"))</f>
        <v>ns</v>
      </c>
      <c r="N186" t="str">
        <f>IF(N183&lt;N184,"s-",IF(N183&gt;N185,"s","ns"))</f>
        <v>s</v>
      </c>
      <c r="O186" t="str">
        <f>IF(O183&lt;O184,"s-",IF(O183&gt;O185,"s","ns"))</f>
        <v>s-</v>
      </c>
    </row>
    <row r="187" spans="4:11" ht="12.75">
      <c r="D187" s="3">
        <f>K37</f>
        <v>0.0659825378671395</v>
      </c>
      <c r="E187" s="3">
        <f>K61</f>
        <v>0.018691515119494573</v>
      </c>
      <c r="F187" s="3">
        <f>K102</f>
        <v>0.0327198465865528</v>
      </c>
      <c r="I187" s="5">
        <f aca="true" t="shared" si="3" ref="I187:K188">D187/$G181</f>
        <v>0.061657401037759664</v>
      </c>
      <c r="J187" s="5">
        <f t="shared" si="3"/>
        <v>0.017466291551964934</v>
      </c>
      <c r="K187" s="5">
        <f t="shared" si="3"/>
        <v>0.030575069830494798</v>
      </c>
    </row>
    <row r="188" spans="4:11" ht="12.75">
      <c r="D188" s="3">
        <f>K38</f>
        <v>0.05638643129581533</v>
      </c>
      <c r="E188" s="3">
        <f>K62</f>
        <v>0.017751582446034586</v>
      </c>
      <c r="F188" s="3">
        <f>K103</f>
        <v>0.03017579751063243</v>
      </c>
      <c r="I188" s="5">
        <f t="shared" si="3"/>
        <v>0.0758947217103111</v>
      </c>
      <c r="J188" s="5">
        <f t="shared" si="3"/>
        <v>0.023893184560510105</v>
      </c>
      <c r="K188" s="5">
        <f t="shared" si="3"/>
        <v>0.040615866296651246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2013-03-05T08:51:05Z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