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8400" windowHeight="8625" activeTab="0"/>
  </bookViews>
  <sheets>
    <sheet name="probability" sheetId="1" r:id="rId1"/>
    <sheet name="logit" sheetId="2" r:id="rId2"/>
    <sheet name="clopper-pearson" sheetId="3" r:id="rId3"/>
  </sheets>
  <definedNames/>
  <calcPr fullCalcOnLoad="1"/>
</workbook>
</file>

<file path=xl/sharedStrings.xml><?xml version="1.0" encoding="utf-8"?>
<sst xmlns="http://schemas.openxmlformats.org/spreadsheetml/2006/main" count="71" uniqueCount="45">
  <si>
    <t>n</t>
  </si>
  <si>
    <t>p</t>
  </si>
  <si>
    <t>p'</t>
  </si>
  <si>
    <t>w-</t>
  </si>
  <si>
    <t>w+</t>
  </si>
  <si>
    <t>z</t>
  </si>
  <si>
    <t>e'</t>
  </si>
  <si>
    <t>alpha</t>
  </si>
  <si>
    <t>h</t>
  </si>
  <si>
    <t>delta</t>
  </si>
  <si>
    <t>area</t>
  </si>
  <si>
    <t>h2</t>
  </si>
  <si>
    <t>intercept</t>
  </si>
  <si>
    <t xml:space="preserve">logit </t>
  </si>
  <si>
    <t>w- -delta</t>
  </si>
  <si>
    <t>w- +delta</t>
  </si>
  <si>
    <t>h1</t>
  </si>
  <si>
    <t>logit</t>
  </si>
  <si>
    <t>sd</t>
  </si>
  <si>
    <t>mean</t>
  </si>
  <si>
    <t>e</t>
  </si>
  <si>
    <t>2(n+z²)</t>
  </si>
  <si>
    <t>z²-1/n+4npq</t>
  </si>
  <si>
    <t>2-4p</t>
  </si>
  <si>
    <t>h+</t>
  </si>
  <si>
    <t>h-</t>
  </si>
  <si>
    <t>Normal</t>
  </si>
  <si>
    <t>scaled Wilson</t>
  </si>
  <si>
    <t>&lt;- change these two values</t>
  </si>
  <si>
    <t>z²/n</t>
  </si>
  <si>
    <t>&lt;- you can experiment with these values</t>
  </si>
  <si>
    <t>&lt;- but remember to select the right logit(w-)</t>
  </si>
  <si>
    <t>Wilson</t>
  </si>
  <si>
    <t>Wilson cc</t>
  </si>
  <si>
    <t>z.sd</t>
  </si>
  <si>
    <t>e-</t>
  </si>
  <si>
    <t>e+</t>
  </si>
  <si>
    <t>sum</t>
  </si>
  <si>
    <t>scale factor</t>
  </si>
  <si>
    <t>cum</t>
  </si>
  <si>
    <t>scaled</t>
  </si>
  <si>
    <t>+/- 1/2n</t>
  </si>
  <si>
    <t>CP</t>
  </si>
  <si>
    <t>r</t>
  </si>
  <si>
    <t>Wilson distribution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</si>
</sst>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18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10" borderId="0" xfId="0" applyFill="1" applyAlignment="1">
      <alignment/>
    </xf>
    <xf numFmtId="0" fontId="25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percentiles</a:t>
            </a:r>
          </a:p>
        </c:rich>
      </c:tx>
      <c:layout>
        <c:manualLayout>
          <c:xMode val="factor"/>
          <c:yMode val="factor"/>
          <c:x val="0.028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575"/>
          <c:h val="0.9675"/>
        </c:manualLayout>
      </c:layout>
      <c:scatterChart>
        <c:scatterStyle val="smoothMarker"/>
        <c:varyColors val="0"/>
        <c:ser>
          <c:idx val="4"/>
          <c:order val="0"/>
          <c:tx>
            <c:v>p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probability!$X$65:$X$66</c:f>
              <c:numCache/>
            </c:numRef>
          </c:xVal>
          <c:yVal>
            <c:numRef>
              <c:f>probability!$Y$65:$Y$66</c:f>
              <c:numCache/>
            </c:numRef>
          </c:yVal>
          <c:smooth val="1"/>
        </c:ser>
        <c:ser>
          <c:idx val="1"/>
          <c:order val="1"/>
          <c:tx>
            <c:v>-90%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probability!$I$65:$J$65</c:f>
              <c:numCache/>
            </c:numRef>
          </c:xVal>
          <c:yVal>
            <c:numRef>
              <c:f>probability!$K$65:$L$65</c:f>
              <c:numCache/>
            </c:numRef>
          </c:yVal>
          <c:smooth val="1"/>
        </c:ser>
        <c:ser>
          <c:idx val="2"/>
          <c:order val="2"/>
          <c:tx>
            <c:v>-80%</c:v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probability!$I$66:$J$66</c:f>
              <c:numCache/>
            </c:numRef>
          </c:xVal>
          <c:yVal>
            <c:numRef>
              <c:f>probability!$K$66:$L$66</c:f>
              <c:numCache/>
            </c:numRef>
          </c:yVal>
          <c:smooth val="1"/>
        </c:ser>
        <c:ser>
          <c:idx val="3"/>
          <c:order val="3"/>
          <c:tx>
            <c:v>-70%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probability!$I$67:$J$67</c:f>
              <c:numCache/>
            </c:numRef>
          </c:xVal>
          <c:yVal>
            <c:numRef>
              <c:f>probability!$K$67:$L$67</c:f>
              <c:numCache/>
            </c:numRef>
          </c:yVal>
          <c:smooth val="1"/>
        </c:ser>
        <c:ser>
          <c:idx val="5"/>
          <c:order val="4"/>
          <c:tx>
            <c:v>-60%</c:v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probability!$I$68:$J$68</c:f>
              <c:numCache/>
            </c:numRef>
          </c:xVal>
          <c:yVal>
            <c:numRef>
              <c:f>probability!$K$68:$L$68</c:f>
              <c:numCache/>
            </c:numRef>
          </c:yVal>
          <c:smooth val="1"/>
        </c:ser>
        <c:ser>
          <c:idx val="6"/>
          <c:order val="5"/>
          <c:tx>
            <c:v>-50%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probability!$I$69:$J$69</c:f>
              <c:numCache/>
            </c:numRef>
          </c:xVal>
          <c:yVal>
            <c:numRef>
              <c:f>probability!$K$69:$L$69</c:f>
              <c:numCache/>
            </c:numRef>
          </c:yVal>
          <c:smooth val="1"/>
        </c:ser>
        <c:ser>
          <c:idx val="7"/>
          <c:order val="6"/>
          <c:tx>
            <c:v>-40%</c:v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probability!$I$70:$J$70</c:f>
              <c:numCache/>
            </c:numRef>
          </c:xVal>
          <c:yVal>
            <c:numRef>
              <c:f>probability!$K$70:$L$70</c:f>
              <c:numCache/>
            </c:numRef>
          </c:yVal>
          <c:smooth val="1"/>
        </c:ser>
        <c:ser>
          <c:idx val="8"/>
          <c:order val="7"/>
          <c:tx>
            <c:v>-30%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probability!$I$71:$J$71</c:f>
              <c:numCache/>
            </c:numRef>
          </c:xVal>
          <c:yVal>
            <c:numRef>
              <c:f>probability!$K$71:$L$71</c:f>
              <c:numCache/>
            </c:numRef>
          </c:yVal>
          <c:smooth val="1"/>
        </c:ser>
        <c:ser>
          <c:idx val="9"/>
          <c:order val="8"/>
          <c:tx>
            <c:v>-20%</c:v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probability!$I$72:$J$72</c:f>
              <c:numCache/>
            </c:numRef>
          </c:xVal>
          <c:yVal>
            <c:numRef>
              <c:f>probability!$K$72:$L$72</c:f>
              <c:numCache/>
            </c:numRef>
          </c:yVal>
          <c:smooth val="1"/>
        </c:ser>
        <c:ser>
          <c:idx val="10"/>
          <c:order val="9"/>
          <c:tx>
            <c:v>-10%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probability!$I$73:$J$73</c:f>
              <c:numCache/>
            </c:numRef>
          </c:xVal>
          <c:yVal>
            <c:numRef>
              <c:f>probability!$K$73:$L$73</c:f>
              <c:numCache/>
            </c:numRef>
          </c:yVal>
          <c:smooth val="1"/>
        </c:ser>
        <c:ser>
          <c:idx val="11"/>
          <c:order val="10"/>
          <c:tx>
            <c:v>0%</c:v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probability!$I$74:$J$74</c:f>
              <c:numCache/>
            </c:numRef>
          </c:xVal>
          <c:yVal>
            <c:numRef>
              <c:f>probability!$K$74:$L$74</c:f>
              <c:numCache/>
            </c:numRef>
          </c:yVal>
          <c:smooth val="1"/>
        </c:ser>
        <c:ser>
          <c:idx val="12"/>
          <c:order val="11"/>
          <c:tx>
            <c:v>+10%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probability!$I$75:$J$75</c:f>
              <c:numCache/>
            </c:numRef>
          </c:xVal>
          <c:yVal>
            <c:numRef>
              <c:f>probability!$K$75:$L$75</c:f>
              <c:numCache/>
            </c:numRef>
          </c:yVal>
          <c:smooth val="1"/>
        </c:ser>
        <c:ser>
          <c:idx val="13"/>
          <c:order val="12"/>
          <c:tx>
            <c:v>+20%</c:v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probability!$I$76:$J$76</c:f>
              <c:numCache/>
            </c:numRef>
          </c:xVal>
          <c:yVal>
            <c:numRef>
              <c:f>probability!$K$76:$L$76</c:f>
              <c:numCache/>
            </c:numRef>
          </c:yVal>
          <c:smooth val="1"/>
        </c:ser>
        <c:ser>
          <c:idx val="14"/>
          <c:order val="13"/>
          <c:tx>
            <c:v>+30%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probability!$I$77:$J$77</c:f>
              <c:numCache/>
            </c:numRef>
          </c:xVal>
          <c:yVal>
            <c:numRef>
              <c:f>probability!$K$77:$L$77</c:f>
              <c:numCache/>
            </c:numRef>
          </c:yVal>
          <c:smooth val="1"/>
        </c:ser>
        <c:ser>
          <c:idx val="15"/>
          <c:order val="14"/>
          <c:tx>
            <c:v>+40%</c:v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probability!$I$78:$J$78</c:f>
              <c:numCache/>
            </c:numRef>
          </c:xVal>
          <c:yVal>
            <c:numRef>
              <c:f>probability!$K$78:$L$78</c:f>
              <c:numCache/>
            </c:numRef>
          </c:yVal>
          <c:smooth val="1"/>
        </c:ser>
        <c:ser>
          <c:idx val="16"/>
          <c:order val="15"/>
          <c:tx>
            <c:v>+50%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probability!$I$79:$J$79</c:f>
              <c:numCache/>
            </c:numRef>
          </c:xVal>
          <c:yVal>
            <c:numRef>
              <c:f>probability!$K$79:$L$79</c:f>
              <c:numCache/>
            </c:numRef>
          </c:yVal>
          <c:smooth val="1"/>
        </c:ser>
        <c:ser>
          <c:idx val="17"/>
          <c:order val="16"/>
          <c:tx>
            <c:v>+60%</c:v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probability!$I$80:$J$80</c:f>
              <c:numCache/>
            </c:numRef>
          </c:xVal>
          <c:yVal>
            <c:numRef>
              <c:f>probability!$K$80:$L$80</c:f>
              <c:numCache/>
            </c:numRef>
          </c:yVal>
          <c:smooth val="1"/>
        </c:ser>
        <c:ser>
          <c:idx val="18"/>
          <c:order val="17"/>
          <c:tx>
            <c:v>+70%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probability!$I$81:$J$81</c:f>
              <c:numCache/>
            </c:numRef>
          </c:xVal>
          <c:yVal>
            <c:numRef>
              <c:f>probability!$K$81:$L$81</c:f>
              <c:numCache/>
            </c:numRef>
          </c:yVal>
          <c:smooth val="1"/>
        </c:ser>
        <c:ser>
          <c:idx val="19"/>
          <c:order val="18"/>
          <c:tx>
            <c:v>+80%</c:v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probability!$I$82:$J$82</c:f>
              <c:numCache/>
            </c:numRef>
          </c:xVal>
          <c:yVal>
            <c:numRef>
              <c:f>probability!$K$82:$L$82</c:f>
              <c:numCache/>
            </c:numRef>
          </c:yVal>
          <c:smooth val="1"/>
        </c:ser>
        <c:ser>
          <c:idx val="20"/>
          <c:order val="19"/>
          <c:tx>
            <c:v>+90%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probability!$I$83:$J$83</c:f>
              <c:numCache/>
            </c:numRef>
          </c:xVal>
          <c:yVal>
            <c:numRef>
              <c:f>probability!$K$83:$L$83</c:f>
              <c:numCache/>
            </c:numRef>
          </c:yVal>
          <c:smooth val="1"/>
        </c:ser>
        <c:ser>
          <c:idx val="0"/>
          <c:order val="20"/>
          <c:tx>
            <c:v>Wilson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probability!$G$10:$G$62</c:f>
              <c:numCache/>
            </c:numRef>
          </c:xVal>
          <c:yVal>
            <c:numRef>
              <c:f>probability!$L$10:$L$62</c:f>
              <c:numCache/>
            </c:numRef>
          </c:yVal>
          <c:smooth val="1"/>
        </c:ser>
        <c:axId val="27466616"/>
        <c:axId val="45872953"/>
      </c:scatterChart>
      <c:valAx>
        <c:axId val="27466616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872953"/>
        <c:crosses val="autoZero"/>
        <c:crossBetween val="midCat"/>
        <c:dispUnits/>
        <c:majorUnit val="0.1"/>
      </c:valAx>
      <c:valAx>
        <c:axId val="45872953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466616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wilson / normal</a:t>
            </a:r>
          </a:p>
        </c:rich>
      </c:tx>
      <c:layout>
        <c:manualLayout>
          <c:xMode val="factor"/>
          <c:yMode val="factor"/>
          <c:x val="0.005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2"/>
          <c:w val="0.95525"/>
          <c:h val="1"/>
        </c:manualLayout>
      </c:layout>
      <c:scatterChart>
        <c:scatterStyle val="smoothMarker"/>
        <c:varyColors val="0"/>
        <c:ser>
          <c:idx val="0"/>
          <c:order val="0"/>
          <c:tx>
            <c:v>Wilson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probability!$G$10:$G$62</c:f>
              <c:numCache/>
            </c:numRef>
          </c:xVal>
          <c:yVal>
            <c:numRef>
              <c:f>probability!$L$10:$L$62</c:f>
              <c:numCache/>
            </c:numRef>
          </c:yVal>
          <c:smooth val="1"/>
        </c:ser>
        <c:ser>
          <c:idx val="1"/>
          <c:order val="1"/>
          <c:tx>
            <c:v>Normal lower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probability!$X$18:$X$34</c:f>
              <c:numCache/>
            </c:numRef>
          </c:xVal>
          <c:yVal>
            <c:numRef>
              <c:f>probability!$Y$18:$Y$34</c:f>
              <c:numCache/>
            </c:numRef>
          </c:yVal>
          <c:smooth val="1"/>
        </c:ser>
        <c:ser>
          <c:idx val="2"/>
          <c:order val="2"/>
          <c:tx>
            <c:v>Normal upper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probability!$X$43:$X$58</c:f>
              <c:numCache/>
            </c:numRef>
          </c:xVal>
          <c:yVal>
            <c:numRef>
              <c:f>probability!$Y$43:$Y$58</c:f>
              <c:numCache/>
            </c:numRef>
          </c:yVal>
          <c:smooth val="1"/>
        </c:ser>
        <c:ser>
          <c:idx val="3"/>
          <c:order val="3"/>
          <c:tx>
            <c:v>lower</c:v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probability!$X$68:$X$69</c:f>
              <c:numCache/>
            </c:numRef>
          </c:xVal>
          <c:yVal>
            <c:numRef>
              <c:f>probability!$Y$68:$Y$69</c:f>
              <c:numCache/>
            </c:numRef>
          </c:yVal>
          <c:smooth val="1"/>
        </c:ser>
        <c:ser>
          <c:idx val="4"/>
          <c:order val="4"/>
          <c:tx>
            <c:v>p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probability!$X$65:$X$66</c:f>
              <c:numCache/>
            </c:numRef>
          </c:xVal>
          <c:yVal>
            <c:numRef>
              <c:f>probability!$Y$65:$Y$66</c:f>
              <c:numCache/>
            </c:numRef>
          </c:yVal>
          <c:smooth val="1"/>
        </c:ser>
        <c:ser>
          <c:idx val="5"/>
          <c:order val="5"/>
          <c:tx>
            <c:v>upper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probability!$X$71:$X$72</c:f>
              <c:numCache/>
            </c:numRef>
          </c:xVal>
          <c:yVal>
            <c:numRef>
              <c:f>probability!$Y$71:$Y$72</c:f>
              <c:numCache/>
            </c:numRef>
          </c:yVal>
          <c:smooth val="1"/>
        </c:ser>
        <c:axId val="10203394"/>
        <c:axId val="24721683"/>
      </c:scatterChart>
      <c:valAx>
        <c:axId val="10203394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721683"/>
        <c:crosses val="autoZero"/>
        <c:crossBetween val="midCat"/>
        <c:dispUnits/>
        <c:majorUnit val="0.1"/>
      </c:valAx>
      <c:valAx>
        <c:axId val="24721683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20339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logit</a:t>
            </a:r>
          </a:p>
        </c:rich>
      </c:tx>
      <c:layout>
        <c:manualLayout>
          <c:xMode val="factor"/>
          <c:yMode val="factor"/>
          <c:x val="-0.34"/>
          <c:y val="0.05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215"/>
          <c:w val="0.96375"/>
          <c:h val="0.95925"/>
        </c:manualLayout>
      </c:layout>
      <c:scatterChart>
        <c:scatterStyle val="smooth"/>
        <c:varyColors val="0"/>
        <c:ser>
          <c:idx val="0"/>
          <c:order val="0"/>
          <c:tx>
            <c:v>logit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logit!$F$12:$F$62</c:f>
              <c:numCache>
                <c:ptCount val="51"/>
                <c:pt idx="0">
                  <c:v>-2.0012936478007592</c:v>
                </c:pt>
                <c:pt idx="1">
                  <c:v>-1.7630070445022117</c:v>
                </c:pt>
                <c:pt idx="2">
                  <c:v>-1.6686084076440293</c:v>
                </c:pt>
                <c:pt idx="3">
                  <c:v>-1.564773773784791</c:v>
                </c:pt>
                <c:pt idx="4">
                  <c:v>-1.4494285914248943</c:v>
                </c:pt>
                <c:pt idx="5">
                  <c:v>-1.3197077306607192</c:v>
                </c:pt>
                <c:pt idx="6">
                  <c:v>-1.1714478831747883</c:v>
                </c:pt>
                <c:pt idx="7">
                  <c:v>-0.9983198338361317</c:v>
                </c:pt>
                <c:pt idx="8">
                  <c:v>-0.8816093233902194</c:v>
                </c:pt>
                <c:pt idx="9">
                  <c:v>-0.7898329382290754</c:v>
                </c:pt>
                <c:pt idx="10">
                  <c:v>-0.7123852077851487</c:v>
                </c:pt>
                <c:pt idx="11">
                  <c:v>-0.6442956538632556</c:v>
                </c:pt>
                <c:pt idx="12">
                  <c:v>-0.582803364990147</c:v>
                </c:pt>
                <c:pt idx="13">
                  <c:v>-0.5261964440236555</c:v>
                </c:pt>
                <c:pt idx="14">
                  <c:v>-0.47333525232677565</c:v>
                </c:pt>
                <c:pt idx="15">
                  <c:v>-0.4234151494336439</c:v>
                </c:pt>
                <c:pt idx="16">
                  <c:v>-0.3758411594206097</c:v>
                </c:pt>
                <c:pt idx="17">
                  <c:v>-0.3301587337742251</c:v>
                </c:pt>
                <c:pt idx="18">
                  <c:v>-0.2860089827819958</c:v>
                </c:pt>
                <c:pt idx="19">
                  <c:v>-0.24309939667889113</c:v>
                </c:pt>
                <c:pt idx="20">
                  <c:v>-0.20118565309931113</c:v>
                </c:pt>
                <c:pt idx="21">
                  <c:v>-0.16005952801381418</c:v>
                </c:pt>
                <c:pt idx="22">
                  <c:v>-0.1195375762535742</c:v>
                </c:pt>
                <c:pt idx="23">
                  <c:v>-0.07945439187792314</c:v>
                </c:pt>
                <c:pt idx="24">
                  <c:v>-0.03965631555530047</c:v>
                </c:pt>
                <c:pt idx="25">
                  <c:v>0</c:v>
                </c:pt>
                <c:pt idx="26">
                  <c:v>0.03965631555530014</c:v>
                </c:pt>
                <c:pt idx="27">
                  <c:v>0.07945439187792325</c:v>
                </c:pt>
                <c:pt idx="28">
                  <c:v>0.11953757625357442</c:v>
                </c:pt>
                <c:pt idx="29">
                  <c:v>0.16005952801381385</c:v>
                </c:pt>
                <c:pt idx="30">
                  <c:v>0.2011856530993108</c:v>
                </c:pt>
                <c:pt idx="31">
                  <c:v>0.24309939667889124</c:v>
                </c:pt>
                <c:pt idx="32">
                  <c:v>0.2860089827819958</c:v>
                </c:pt>
                <c:pt idx="33">
                  <c:v>0.3301587337742251</c:v>
                </c:pt>
                <c:pt idx="34">
                  <c:v>0.3758411594206097</c:v>
                </c:pt>
                <c:pt idx="35">
                  <c:v>0.4234151494336439</c:v>
                </c:pt>
                <c:pt idx="36">
                  <c:v>0.47333525232677526</c:v>
                </c:pt>
                <c:pt idx="37">
                  <c:v>0.5261964440236555</c:v>
                </c:pt>
                <c:pt idx="38">
                  <c:v>0.5828033649901472</c:v>
                </c:pt>
                <c:pt idx="39">
                  <c:v>0.6442956538632556</c:v>
                </c:pt>
                <c:pt idx="40">
                  <c:v>0.7123852077851487</c:v>
                </c:pt>
                <c:pt idx="41">
                  <c:v>0.7898329382290756</c:v>
                </c:pt>
                <c:pt idx="42">
                  <c:v>0.8816093233902191</c:v>
                </c:pt>
                <c:pt idx="43">
                  <c:v>0.9983198338361314</c:v>
                </c:pt>
                <c:pt idx="44">
                  <c:v>1.1714478831747883</c:v>
                </c:pt>
                <c:pt idx="45">
                  <c:v>1.3197077306607192</c:v>
                </c:pt>
                <c:pt idx="46">
                  <c:v>1.4494285914248943</c:v>
                </c:pt>
                <c:pt idx="47">
                  <c:v>1.5647737737847907</c:v>
                </c:pt>
                <c:pt idx="48">
                  <c:v>1.668608407644029</c:v>
                </c:pt>
                <c:pt idx="49">
                  <c:v>1.7630070445022121</c:v>
                </c:pt>
                <c:pt idx="50">
                  <c:v>2.0012936478007584</c:v>
                </c:pt>
              </c:numCache>
            </c:numRef>
          </c:xVal>
          <c:yVal>
            <c:numRef>
              <c:f>logit!$K$12:$K$62</c:f>
              <c:numCache>
                <c:ptCount val="51"/>
                <c:pt idx="0">
                  <c:v>0.0018912279987115528</c:v>
                </c:pt>
                <c:pt idx="1">
                  <c:v>0.00598403677241003</c:v>
                </c:pt>
                <c:pt idx="2">
                  <c:v>0.010937328438793473</c:v>
                </c:pt>
                <c:pt idx="3">
                  <c:v>0.019813616781810362</c:v>
                </c:pt>
                <c:pt idx="4">
                  <c:v>0.035508232235602434</c:v>
                </c:pt>
                <c:pt idx="5">
                  <c:v>0.06304621115057335</c:v>
                </c:pt>
                <c:pt idx="6">
                  <c:v>0.10879344719414788</c:v>
                </c:pt>
                <c:pt idx="7">
                  <c:v>0.18313976047019878</c:v>
                </c:pt>
                <c:pt idx="8">
                  <c:v>0.24647918927148438</c:v>
                </c:pt>
                <c:pt idx="9">
                  <c:v>0.2989397994012236</c:v>
                </c:pt>
                <c:pt idx="10">
                  <c:v>0.3457821944341748</c:v>
                </c:pt>
                <c:pt idx="11">
                  <c:v>0.38720077921112267</c:v>
                </c:pt>
                <c:pt idx="12">
                  <c:v>0.4240649828562587</c:v>
                </c:pt>
                <c:pt idx="13">
                  <c:v>0.45836198646483123</c:v>
                </c:pt>
                <c:pt idx="14">
                  <c:v>0.4896974568059254</c:v>
                </c:pt>
                <c:pt idx="15">
                  <c:v>0.5133888408189432</c:v>
                </c:pt>
                <c:pt idx="16">
                  <c:v>0.5381879927542906</c:v>
                </c:pt>
                <c:pt idx="17">
                  <c:v>0.5572331196988582</c:v>
                </c:pt>
                <c:pt idx="18">
                  <c:v>0.5758318212461959</c:v>
                </c:pt>
                <c:pt idx="19">
                  <c:v>0.591179736978735</c:v>
                </c:pt>
                <c:pt idx="20">
                  <c:v>0.6025116271197699</c:v>
                </c:pt>
                <c:pt idx="21">
                  <c:v>0.6146553747996066</c:v>
                </c:pt>
                <c:pt idx="22">
                  <c:v>0.6219952313404564</c:v>
                </c:pt>
                <c:pt idx="23">
                  <c:v>0.626973905670501</c:v>
                </c:pt>
                <c:pt idx="24">
                  <c:v>0.6294508198242554</c:v>
                </c:pt>
                <c:pt idx="25">
                  <c:v>0.6321747379119036</c:v>
                </c:pt>
                <c:pt idx="26">
                  <c:v>0.6294508198251749</c:v>
                </c:pt>
                <c:pt idx="27">
                  <c:v>0.6269739056718104</c:v>
                </c:pt>
                <c:pt idx="28">
                  <c:v>0.6219952313404564</c:v>
                </c:pt>
                <c:pt idx="29">
                  <c:v>0.6146553748000594</c:v>
                </c:pt>
                <c:pt idx="30">
                  <c:v>0.60251162711977</c:v>
                </c:pt>
                <c:pt idx="31">
                  <c:v>0.5911797369799154</c:v>
                </c:pt>
                <c:pt idx="32">
                  <c:v>0.5758318212461959</c:v>
                </c:pt>
                <c:pt idx="33">
                  <c:v>0.5572331196988582</c:v>
                </c:pt>
                <c:pt idx="34">
                  <c:v>0.5381879927536475</c:v>
                </c:pt>
                <c:pt idx="35">
                  <c:v>0.5133888408183496</c:v>
                </c:pt>
                <c:pt idx="36">
                  <c:v>0.4896974568053929</c:v>
                </c:pt>
                <c:pt idx="37">
                  <c:v>0.45836198646437065</c:v>
                </c:pt>
                <c:pt idx="38">
                  <c:v>0.42406498285626815</c:v>
                </c:pt>
                <c:pt idx="39">
                  <c:v>0.3872007792114591</c:v>
                </c:pt>
                <c:pt idx="40">
                  <c:v>0.3457821944341748</c:v>
                </c:pt>
                <c:pt idx="41">
                  <c:v>0.2989397994012205</c:v>
                </c:pt>
                <c:pt idx="42">
                  <c:v>0.24647918927148788</c:v>
                </c:pt>
                <c:pt idx="43">
                  <c:v>0.18313976047019878</c:v>
                </c:pt>
                <c:pt idx="44">
                  <c:v>0.10879344719409532</c:v>
                </c:pt>
                <c:pt idx="45">
                  <c:v>0.06304621115057356</c:v>
                </c:pt>
                <c:pt idx="46">
                  <c:v>0.035508232235602434</c:v>
                </c:pt>
                <c:pt idx="47">
                  <c:v>0.019813616781811268</c:v>
                </c:pt>
                <c:pt idx="48">
                  <c:v>0.010937328438794004</c:v>
                </c:pt>
                <c:pt idx="49">
                  <c:v>0.005984036772410014</c:v>
                </c:pt>
                <c:pt idx="50">
                  <c:v>0.0009456139993557922</c:v>
                </c:pt>
              </c:numCache>
            </c:numRef>
          </c:yVal>
          <c:smooth val="1"/>
        </c:ser>
        <c:ser>
          <c:idx val="1"/>
          <c:order val="1"/>
          <c:tx>
            <c:v>Normal(logit fit)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logit!$N$15:$N$31</c:f>
              <c:numCache>
                <c:ptCount val="17"/>
                <c:pt idx="0">
                  <c:v>-2.5110226678648027</c:v>
                </c:pt>
                <c:pt idx="1">
                  <c:v>-2.197144834381702</c:v>
                </c:pt>
                <c:pt idx="2">
                  <c:v>-1.8832670008986019</c:v>
                </c:pt>
                <c:pt idx="3">
                  <c:v>-1.5693891674155016</c:v>
                </c:pt>
                <c:pt idx="4">
                  <c:v>-1.2555113339324013</c:v>
                </c:pt>
                <c:pt idx="5">
                  <c:v>-0.941633500449301</c:v>
                </c:pt>
                <c:pt idx="6">
                  <c:v>-0.6277556669662007</c:v>
                </c:pt>
                <c:pt idx="7">
                  <c:v>-0.31387783348310033</c:v>
                </c:pt>
                <c:pt idx="8">
                  <c:v>0</c:v>
                </c:pt>
                <c:pt idx="9">
                  <c:v>0.31387783348310033</c:v>
                </c:pt>
                <c:pt idx="10">
                  <c:v>0.6277556669662007</c:v>
                </c:pt>
                <c:pt idx="11">
                  <c:v>0.941633500449301</c:v>
                </c:pt>
                <c:pt idx="12">
                  <c:v>1.2555113339324013</c:v>
                </c:pt>
                <c:pt idx="13">
                  <c:v>1.5693891674155016</c:v>
                </c:pt>
                <c:pt idx="14">
                  <c:v>1.8832670008986019</c:v>
                </c:pt>
                <c:pt idx="15">
                  <c:v>2.197144834381702</c:v>
                </c:pt>
                <c:pt idx="16">
                  <c:v>2.5110226678648027</c:v>
                </c:pt>
              </c:numCache>
            </c:numRef>
          </c:xVal>
          <c:yVal>
            <c:numRef>
              <c:f>logit!$O$15:$O$31</c:f>
              <c:numCache>
                <c:ptCount val="17"/>
                <c:pt idx="0">
                  <c:v>0.0002131883992567621</c:v>
                </c:pt>
                <c:pt idx="1">
                  <c:v>0.0013901629901060652</c:v>
                </c:pt>
                <c:pt idx="2">
                  <c:v>0.007059830193737826</c:v>
                </c:pt>
                <c:pt idx="3">
                  <c:v>0.027922170067024323</c:v>
                </c:pt>
                <c:pt idx="4">
                  <c:v>0.08600633869880303</c:v>
                </c:pt>
                <c:pt idx="5">
                  <c:v>0.2063184810291249</c:v>
                </c:pt>
                <c:pt idx="6">
                  <c:v>0.38545366812621923</c:v>
                </c:pt>
                <c:pt idx="7">
                  <c:v>0.5608317778567425</c:v>
                </c:pt>
                <c:pt idx="8">
                  <c:v>0.6355056615090857</c:v>
                </c:pt>
                <c:pt idx="9">
                  <c:v>0.5608317778567425</c:v>
                </c:pt>
                <c:pt idx="10">
                  <c:v>0.38545366812621923</c:v>
                </c:pt>
                <c:pt idx="11">
                  <c:v>0.2063184810291249</c:v>
                </c:pt>
                <c:pt idx="12">
                  <c:v>0.08600633869880303</c:v>
                </c:pt>
                <c:pt idx="13">
                  <c:v>0.027922170067024323</c:v>
                </c:pt>
                <c:pt idx="14">
                  <c:v>0.007059830193737826</c:v>
                </c:pt>
                <c:pt idx="15">
                  <c:v>0.0013901629901060652</c:v>
                </c:pt>
                <c:pt idx="16">
                  <c:v>0.0002131883992567621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logit!$R$15:$R$31</c:f>
              <c:numCache>
                <c:ptCount val="17"/>
                <c:pt idx="0">
                  <c:v>0.0004737434961952346</c:v>
                </c:pt>
                <c:pt idx="1">
                  <c:v>0.00102385262788997</c:v>
                </c:pt>
                <c:pt idx="2">
                  <c:v>0.0022104120787774595</c:v>
                </c:pt>
                <c:pt idx="3">
                  <c:v>0.004769972290661607</c:v>
                </c:pt>
                <c:pt idx="4">
                  <c:v>0.005063598127759965</c:v>
                </c:pt>
                <c:pt idx="5">
                  <c:v>0.0052796949027726775</c:v>
                </c:pt>
                <c:pt idx="6">
                  <c:v>0.005437414087974609</c:v>
                </c:pt>
                <c:pt idx="7">
                  <c:v>0.0055721866676723885</c:v>
                </c:pt>
                <c:pt idx="8">
                  <c:v>0.0056835848579686425</c:v>
                </c:pt>
                <c:pt idx="9">
                  <c:v>0.005787242099493415</c:v>
                </c:pt>
                <c:pt idx="10">
                  <c:v>0.005888726839370108</c:v>
                </c:pt>
                <c:pt idx="11">
                  <c:v>0.005954664249366045</c:v>
                </c:pt>
                <c:pt idx="12">
                  <c:v>0.006010037523761016</c:v>
                </c:pt>
                <c:pt idx="13">
                  <c:v>0.006064060750842359</c:v>
                </c:pt>
                <c:pt idx="14">
                  <c:v>0.006106773834357043</c:v>
                </c:pt>
                <c:pt idx="15">
                  <c:v>0.006151015314945673</c:v>
                </c:pt>
                <c:pt idx="16">
                  <c:v>0.006177266970716637</c:v>
                </c:pt>
              </c:numCache>
            </c:numRef>
          </c:xVal>
          <c:yVal>
            <c:numRef>
              <c:f>probability!$AV$17:$AV$33</c:f>
              <c:numCache/>
            </c:numRef>
          </c:yVal>
          <c:smooth val="1"/>
        </c:ser>
        <c:axId val="21168556"/>
        <c:axId val="56299277"/>
      </c:scatterChart>
      <c:valAx>
        <c:axId val="2116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99277"/>
        <c:crosses val="autoZero"/>
        <c:crossBetween val="midCat"/>
        <c:dispUnits/>
      </c:valAx>
      <c:valAx>
        <c:axId val="5629927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211685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Wilson, Wilson cc and Clopper-Pearson distributions</a:t>
            </a:r>
          </a:p>
        </c:rich>
      </c:tx>
      <c:layout>
        <c:manualLayout>
          <c:xMode val="factor"/>
          <c:yMode val="factor"/>
          <c:x val="0.007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0375"/>
          <c:w val="0.95525"/>
          <c:h val="0.9815"/>
        </c:manualLayout>
      </c:layout>
      <c:scatterChart>
        <c:scatterStyle val="smoothMarker"/>
        <c:varyColors val="0"/>
        <c:ser>
          <c:idx val="0"/>
          <c:order val="0"/>
          <c:tx>
            <c:v>Wilson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9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probability!$G$10:$G$62</c:f>
              <c:numCache/>
            </c:numRef>
          </c:xVal>
          <c:yVal>
            <c:numRef>
              <c:f>probability!$L$10:$L$63</c:f>
              <c:numCache/>
            </c:numRef>
          </c:yVal>
          <c:smooth val="1"/>
        </c:ser>
        <c:ser>
          <c:idx val="3"/>
          <c:order val="1"/>
          <c:tx>
            <c:v>lower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probability!$X$68:$X$69</c:f>
              <c:numCache/>
            </c:numRef>
          </c:xVal>
          <c:yVal>
            <c:numRef>
              <c:f>probability!$AA$68:$AA$69</c:f>
              <c:numCache/>
            </c:numRef>
          </c:yVal>
          <c:smooth val="1"/>
        </c:ser>
        <c:ser>
          <c:idx val="4"/>
          <c:order val="2"/>
          <c:tx>
            <c:v>p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probability!$X$65:$X$66</c:f>
              <c:numCache/>
            </c:numRef>
          </c:xVal>
          <c:yVal>
            <c:numRef>
              <c:f>probability!$Y$65:$Y$66</c:f>
              <c:numCache/>
            </c:numRef>
          </c:yVal>
          <c:smooth val="1"/>
        </c:ser>
        <c:ser>
          <c:idx val="5"/>
          <c:order val="3"/>
          <c:tx>
            <c:v>upper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probability!$X$71:$X$72</c:f>
              <c:numCache/>
            </c:numRef>
          </c:xVal>
          <c:yVal>
            <c:numRef>
              <c:f>probability!$AA$71:$AA$72</c:f>
              <c:numCache/>
            </c:numRef>
          </c:yVal>
          <c:smooth val="1"/>
        </c:ser>
        <c:ser>
          <c:idx val="1"/>
          <c:order val="4"/>
          <c:tx>
            <c:v>Wilson cc lower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probability!$R$10:$R$36</c:f>
              <c:numCache/>
            </c:numRef>
          </c:xVal>
          <c:yVal>
            <c:numRef>
              <c:f>probability!$T$10:$T$36</c:f>
              <c:numCache/>
            </c:numRef>
          </c:yVal>
          <c:smooth val="1"/>
        </c:ser>
        <c:ser>
          <c:idx val="2"/>
          <c:order val="5"/>
          <c:tx>
            <c:v>Wilson cc 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probability!$S$10:$S$36</c:f>
              <c:numCache/>
            </c:numRef>
          </c:xVal>
          <c:yVal>
            <c:numRef>
              <c:f>probability!$U$10:$U$36</c:f>
              <c:numCache/>
            </c:numRef>
          </c:yVal>
          <c:smooth val="1"/>
        </c:ser>
        <c:ser>
          <c:idx val="6"/>
          <c:order val="6"/>
          <c:tx>
            <c:v>cc lower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probability!$X$74:$X$75</c:f>
              <c:numCache/>
            </c:numRef>
          </c:xVal>
          <c:yVal>
            <c:numRef>
              <c:f>probability!$Y$74:$Y$75</c:f>
              <c:numCache/>
            </c:numRef>
          </c:yVal>
          <c:smooth val="1"/>
        </c:ser>
        <c:ser>
          <c:idx val="7"/>
          <c:order val="7"/>
          <c:tx>
            <c:v>cc upper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probability!$X$77:$X$78</c:f>
              <c:numCache/>
            </c:numRef>
          </c:xVal>
          <c:yVal>
            <c:numRef>
              <c:f>probability!$Y$77:$Y$78</c:f>
              <c:numCache/>
            </c:numRef>
          </c:yVal>
          <c:smooth val="1"/>
        </c:ser>
        <c:ser>
          <c:idx val="8"/>
          <c:order val="8"/>
          <c:tx>
            <c:v>Clopper-Pearson lower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'clopper-pearson'!$Y$488:$Y$513</c:f>
              <c:numCache>
                <c:ptCount val="26"/>
                <c:pt idx="0">
                  <c:v>0.054956</c:v>
                </c:pt>
                <c:pt idx="1">
                  <c:v>0.085131</c:v>
                </c:pt>
                <c:pt idx="2">
                  <c:v>0.09901</c:v>
                </c:pt>
                <c:pt idx="3">
                  <c:v>0.115432</c:v>
                </c:pt>
                <c:pt idx="4">
                  <c:v>0.134995</c:v>
                </c:pt>
                <c:pt idx="5">
                  <c:v>0.158502</c:v>
                </c:pt>
                <c:pt idx="6">
                  <c:v>0.187086</c:v>
                </c:pt>
                <c:pt idx="7">
                  <c:v>0.222441</c:v>
                </c:pt>
                <c:pt idx="8">
                  <c:v>0.247289</c:v>
                </c:pt>
                <c:pt idx="9">
                  <c:v>0.267318</c:v>
                </c:pt>
                <c:pt idx="10">
                  <c:v>0.284518</c:v>
                </c:pt>
                <c:pt idx="11">
                  <c:v>0.299843</c:v>
                </c:pt>
                <c:pt idx="12">
                  <c:v>0.313834</c:v>
                </c:pt>
                <c:pt idx="13">
                  <c:v>0.326828</c:v>
                </c:pt>
                <c:pt idx="14">
                  <c:v>0.339056</c:v>
                </c:pt>
                <c:pt idx="15">
                  <c:v>0.350681</c:v>
                </c:pt>
                <c:pt idx="16">
                  <c:v>0.361825</c:v>
                </c:pt>
                <c:pt idx="17">
                  <c:v>0.372582</c:v>
                </c:pt>
                <c:pt idx="18">
                  <c:v>0.383027</c:v>
                </c:pt>
                <c:pt idx="19">
                  <c:v>0.393223</c:v>
                </c:pt>
                <c:pt idx="20">
                  <c:v>0.403222</c:v>
                </c:pt>
                <c:pt idx="21">
                  <c:v>0.413069</c:v>
                </c:pt>
                <c:pt idx="22">
                  <c:v>0.422804</c:v>
                </c:pt>
                <c:pt idx="23">
                  <c:v>0.432464</c:v>
                </c:pt>
                <c:pt idx="24">
                  <c:v>0.442083</c:v>
                </c:pt>
                <c:pt idx="25">
                  <c:v>0.451694</c:v>
                </c:pt>
              </c:numCache>
            </c:numRef>
          </c:xVal>
          <c:yVal>
            <c:numRef>
              <c:f>'clopper-pearson'!$Z$488:$Z$513</c:f>
              <c:numCache>
                <c:ptCount val="26"/>
                <c:pt idx="0">
                  <c:v>0.001347</c:v>
                </c:pt>
                <c:pt idx="1">
                  <c:v>0.008273</c:v>
                </c:pt>
                <c:pt idx="2">
                  <c:v>0.014204</c:v>
                </c:pt>
                <c:pt idx="3">
                  <c:v>0.024084</c:v>
                </c:pt>
                <c:pt idx="4">
                  <c:v>0.040408</c:v>
                </c:pt>
                <c:pt idx="5">
                  <c:v>0.067028</c:v>
                </c:pt>
                <c:pt idx="6">
                  <c:v>0.109512</c:v>
                </c:pt>
                <c:pt idx="7">
                  <c:v>0.175311</c:v>
                </c:pt>
                <c:pt idx="8">
                  <c:v>0.227642</c:v>
                </c:pt>
                <c:pt idx="9">
                  <c:v>0.271696</c:v>
                </c:pt>
                <c:pt idx="10">
                  <c:v>0.309543</c:v>
                </c:pt>
                <c:pt idx="11">
                  <c:v>0.342742</c:v>
                </c:pt>
                <c:pt idx="12">
                  <c:v>0.372</c:v>
                </c:pt>
                <c:pt idx="13">
                  <c:v>0.397564</c:v>
                </c:pt>
                <c:pt idx="14">
                  <c:v>0.419955</c:v>
                </c:pt>
                <c:pt idx="15">
                  <c:v>0.43977</c:v>
                </c:pt>
                <c:pt idx="16">
                  <c:v>0.457145</c:v>
                </c:pt>
                <c:pt idx="17">
                  <c:v>0.471933</c:v>
                </c:pt>
                <c:pt idx="18">
                  <c:v>0.484891</c:v>
                </c:pt>
                <c:pt idx="19">
                  <c:v>0.494903</c:v>
                </c:pt>
                <c:pt idx="20">
                  <c:v>0.50382</c:v>
                </c:pt>
                <c:pt idx="21">
                  <c:v>0.510722</c:v>
                </c:pt>
                <c:pt idx="22">
                  <c:v>0.516222</c:v>
                </c:pt>
                <c:pt idx="23">
                  <c:v>0.518616</c:v>
                </c:pt>
                <c:pt idx="24">
                  <c:v>0.520224</c:v>
                </c:pt>
                <c:pt idx="25">
                  <c:v>0.519418</c:v>
                </c:pt>
              </c:numCache>
            </c:numRef>
          </c:yVal>
          <c:smooth val="1"/>
        </c:ser>
        <c:ser>
          <c:idx val="9"/>
          <c:order val="9"/>
          <c:tx>
            <c:v>Clopper-Pearson upper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'clopper-pearson'!$Y$514:$Y$539</c:f>
              <c:numCache>
                <c:ptCount val="26"/>
                <c:pt idx="0">
                  <c:v>0.548306</c:v>
                </c:pt>
                <c:pt idx="1">
                  <c:v>0.557917</c:v>
                </c:pt>
                <c:pt idx="2">
                  <c:v>0.567536</c:v>
                </c:pt>
                <c:pt idx="3">
                  <c:v>0.577196</c:v>
                </c:pt>
                <c:pt idx="4">
                  <c:v>0.586931</c:v>
                </c:pt>
                <c:pt idx="5">
                  <c:v>0.596778</c:v>
                </c:pt>
                <c:pt idx="6">
                  <c:v>0.606777</c:v>
                </c:pt>
                <c:pt idx="7">
                  <c:v>0.616973</c:v>
                </c:pt>
                <c:pt idx="8">
                  <c:v>0.627418</c:v>
                </c:pt>
                <c:pt idx="9">
                  <c:v>0.638175</c:v>
                </c:pt>
                <c:pt idx="10">
                  <c:v>0.649319</c:v>
                </c:pt>
                <c:pt idx="11">
                  <c:v>0.660944</c:v>
                </c:pt>
                <c:pt idx="12">
                  <c:v>0.673172</c:v>
                </c:pt>
                <c:pt idx="13">
                  <c:v>0.686166</c:v>
                </c:pt>
                <c:pt idx="14">
                  <c:v>0.700157</c:v>
                </c:pt>
                <c:pt idx="15">
                  <c:v>0.715482</c:v>
                </c:pt>
                <c:pt idx="16">
                  <c:v>0.732682</c:v>
                </c:pt>
                <c:pt idx="17">
                  <c:v>0.752711</c:v>
                </c:pt>
                <c:pt idx="18">
                  <c:v>0.777559</c:v>
                </c:pt>
                <c:pt idx="19">
                  <c:v>0.812914</c:v>
                </c:pt>
                <c:pt idx="20">
                  <c:v>0.841498</c:v>
                </c:pt>
                <c:pt idx="21">
                  <c:v>0.865005</c:v>
                </c:pt>
                <c:pt idx="22">
                  <c:v>0.884568</c:v>
                </c:pt>
                <c:pt idx="23">
                  <c:v>0.90099</c:v>
                </c:pt>
                <c:pt idx="24">
                  <c:v>0.914869</c:v>
                </c:pt>
                <c:pt idx="25">
                  <c:v>0.945044</c:v>
                </c:pt>
              </c:numCache>
            </c:numRef>
          </c:xVal>
          <c:yVal>
            <c:numRef>
              <c:f>'clopper-pearson'!$Z$514:$Z$539</c:f>
              <c:numCache>
                <c:ptCount val="26"/>
                <c:pt idx="0">
                  <c:v>0.521032</c:v>
                </c:pt>
                <c:pt idx="1">
                  <c:v>0.521032</c:v>
                </c:pt>
                <c:pt idx="2">
                  <c:v>0.517815</c:v>
                </c:pt>
                <c:pt idx="3">
                  <c:v>0.516222</c:v>
                </c:pt>
                <c:pt idx="4">
                  <c:v>0.509946</c:v>
                </c:pt>
                <c:pt idx="5">
                  <c:v>0.505338</c:v>
                </c:pt>
                <c:pt idx="6">
                  <c:v>0.494903</c:v>
                </c:pt>
                <c:pt idx="7">
                  <c:v>0.484891</c:v>
                </c:pt>
                <c:pt idx="8">
                  <c:v>0.47127</c:v>
                </c:pt>
                <c:pt idx="9">
                  <c:v>0.458394</c:v>
                </c:pt>
                <c:pt idx="10">
                  <c:v>0.439194</c:v>
                </c:pt>
                <c:pt idx="11">
                  <c:v>0.41943</c:v>
                </c:pt>
                <c:pt idx="12">
                  <c:v>0.397564</c:v>
                </c:pt>
                <c:pt idx="13">
                  <c:v>0.372</c:v>
                </c:pt>
                <c:pt idx="14">
                  <c:v>0.343092</c:v>
                </c:pt>
                <c:pt idx="15">
                  <c:v>0.309543</c:v>
                </c:pt>
                <c:pt idx="16">
                  <c:v>0.271476</c:v>
                </c:pt>
                <c:pt idx="17">
                  <c:v>0.227334</c:v>
                </c:pt>
                <c:pt idx="18">
                  <c:v>0.175494</c:v>
                </c:pt>
                <c:pt idx="19">
                  <c:v>0.109512</c:v>
                </c:pt>
                <c:pt idx="20">
                  <c:v>0.067028</c:v>
                </c:pt>
                <c:pt idx="21">
                  <c:v>0.040408</c:v>
                </c:pt>
                <c:pt idx="22">
                  <c:v>0.024084</c:v>
                </c:pt>
                <c:pt idx="23">
                  <c:v>0.014204</c:v>
                </c:pt>
                <c:pt idx="24">
                  <c:v>0.008273</c:v>
                </c:pt>
                <c:pt idx="25">
                  <c:v>0.001347</c:v>
                </c:pt>
              </c:numCache>
            </c:numRef>
          </c:yVal>
          <c:smooth val="1"/>
        </c:ser>
        <c:ser>
          <c:idx val="10"/>
          <c:order val="10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'clopper-pearson'!$AA$488:$AA$513</c:f>
              <c:numCache>
                <c:ptCount val="26"/>
                <c:pt idx="0">
                  <c:v>0.093409</c:v>
                </c:pt>
                <c:pt idx="1">
                  <c:v>0.135071</c:v>
                </c:pt>
                <c:pt idx="2">
                  <c:v>0.153418</c:v>
                </c:pt>
                <c:pt idx="3">
                  <c:v>0.174621</c:v>
                </c:pt>
                <c:pt idx="4">
                  <c:v>0.199272</c:v>
                </c:pt>
                <c:pt idx="5">
                  <c:v>0.22816</c:v>
                </c:pt>
                <c:pt idx="6">
                  <c:v>0.262378</c:v>
                </c:pt>
                <c:pt idx="7">
                  <c:v>0.303537</c:v>
                </c:pt>
                <c:pt idx="8">
                  <c:v>0.331796</c:v>
                </c:pt>
                <c:pt idx="9">
                  <c:v>0.354216</c:v>
                </c:pt>
                <c:pt idx="10">
                  <c:v>0.37323</c:v>
                </c:pt>
                <c:pt idx="11">
                  <c:v>0.389996</c:v>
                </c:pt>
                <c:pt idx="12">
                  <c:v>0.405162</c:v>
                </c:pt>
                <c:pt idx="13">
                  <c:v>0.419135</c:v>
                </c:pt>
                <c:pt idx="14">
                  <c:v>0.432185</c:v>
                </c:pt>
                <c:pt idx="15">
                  <c:v>0.444507</c:v>
                </c:pt>
                <c:pt idx="16">
                  <c:v>0.456242</c:v>
                </c:pt>
                <c:pt idx="17">
                  <c:v>0.4675</c:v>
                </c:pt>
                <c:pt idx="18">
                  <c:v>0.478369</c:v>
                </c:pt>
                <c:pt idx="19">
                  <c:v>0.488918</c:v>
                </c:pt>
                <c:pt idx="20">
                  <c:v>0.499206</c:v>
                </c:pt>
                <c:pt idx="21">
                  <c:v>0.509283</c:v>
                </c:pt>
                <c:pt idx="22">
                  <c:v>0.519194</c:v>
                </c:pt>
                <c:pt idx="23">
                  <c:v>0.528978</c:v>
                </c:pt>
                <c:pt idx="24">
                  <c:v>0.53867</c:v>
                </c:pt>
                <c:pt idx="25">
                  <c:v>0.548306</c:v>
                </c:pt>
              </c:numCache>
            </c:numRef>
          </c:xVal>
          <c:yVal>
            <c:numRef>
              <c:f>'clopper-pearson'!$AB$488:$AB$513</c:f>
              <c:numCache>
                <c:ptCount val="26"/>
                <c:pt idx="0">
                  <c:v>0.000931</c:v>
                </c:pt>
                <c:pt idx="1">
                  <c:v>0.006175</c:v>
                </c:pt>
                <c:pt idx="2">
                  <c:v>0.010862</c:v>
                </c:pt>
                <c:pt idx="3">
                  <c:v>0.018867</c:v>
                </c:pt>
                <c:pt idx="4">
                  <c:v>0.032446</c:v>
                </c:pt>
                <c:pt idx="5">
                  <c:v>0.055206</c:v>
                </c:pt>
                <c:pt idx="6">
                  <c:v>0.092692</c:v>
                </c:pt>
                <c:pt idx="7">
                  <c:v>0.152728</c:v>
                </c:pt>
                <c:pt idx="8">
                  <c:v>0.202013</c:v>
                </c:pt>
                <c:pt idx="9">
                  <c:v>0.244388</c:v>
                </c:pt>
                <c:pt idx="10">
                  <c:v>0.281497</c:v>
                </c:pt>
                <c:pt idx="11">
                  <c:v>0.31477</c:v>
                </c:pt>
                <c:pt idx="12">
                  <c:v>0.344501</c:v>
                </c:pt>
                <c:pt idx="13">
                  <c:v>0.371177</c:v>
                </c:pt>
                <c:pt idx="14">
                  <c:v>0.394758</c:v>
                </c:pt>
                <c:pt idx="15">
                  <c:v>0.416308</c:v>
                </c:pt>
                <c:pt idx="16">
                  <c:v>0.435207</c:v>
                </c:pt>
                <c:pt idx="17">
                  <c:v>0.452216</c:v>
                </c:pt>
                <c:pt idx="18">
                  <c:v>0.466682</c:v>
                </c:pt>
                <c:pt idx="19">
                  <c:v>0.480723</c:v>
                </c:pt>
                <c:pt idx="20">
                  <c:v>0.49128</c:v>
                </c:pt>
                <c:pt idx="21">
                  <c:v>0.500812</c:v>
                </c:pt>
                <c:pt idx="22">
                  <c:v>0.5084</c:v>
                </c:pt>
                <c:pt idx="23">
                  <c:v>0.514639</c:v>
                </c:pt>
                <c:pt idx="24">
                  <c:v>0.517815</c:v>
                </c:pt>
                <c:pt idx="25">
                  <c:v>0.519418</c:v>
                </c:pt>
              </c:numCache>
            </c:numRef>
          </c:yVal>
          <c:smooth val="1"/>
        </c:ser>
        <c:ser>
          <c:idx val="11"/>
          <c:order val="11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'clopper-pearson'!$AA$514:$AA$539</c:f>
              <c:numCache>
                <c:ptCount val="26"/>
                <c:pt idx="0">
                  <c:v>0.451694</c:v>
                </c:pt>
                <c:pt idx="1">
                  <c:v>0.46133</c:v>
                </c:pt>
                <c:pt idx="2">
                  <c:v>0.471022</c:v>
                </c:pt>
                <c:pt idx="3">
                  <c:v>0.480806</c:v>
                </c:pt>
                <c:pt idx="4">
                  <c:v>0.490717</c:v>
                </c:pt>
                <c:pt idx="5">
                  <c:v>0.500794</c:v>
                </c:pt>
                <c:pt idx="6">
                  <c:v>0.511082</c:v>
                </c:pt>
                <c:pt idx="7">
                  <c:v>0.521631</c:v>
                </c:pt>
                <c:pt idx="8">
                  <c:v>0.5325</c:v>
                </c:pt>
                <c:pt idx="9">
                  <c:v>0.543758</c:v>
                </c:pt>
                <c:pt idx="10">
                  <c:v>0.555493</c:v>
                </c:pt>
                <c:pt idx="11">
                  <c:v>0.567815</c:v>
                </c:pt>
                <c:pt idx="12">
                  <c:v>0.580865</c:v>
                </c:pt>
                <c:pt idx="13">
                  <c:v>0.594838</c:v>
                </c:pt>
                <c:pt idx="14">
                  <c:v>0.610004</c:v>
                </c:pt>
                <c:pt idx="15">
                  <c:v>0.62677</c:v>
                </c:pt>
                <c:pt idx="16">
                  <c:v>0.645784</c:v>
                </c:pt>
                <c:pt idx="17">
                  <c:v>0.668204</c:v>
                </c:pt>
                <c:pt idx="18">
                  <c:v>0.696463</c:v>
                </c:pt>
                <c:pt idx="19">
                  <c:v>0.737622</c:v>
                </c:pt>
                <c:pt idx="20">
                  <c:v>0.77184</c:v>
                </c:pt>
                <c:pt idx="21">
                  <c:v>0.800728</c:v>
                </c:pt>
                <c:pt idx="22">
                  <c:v>0.825379</c:v>
                </c:pt>
                <c:pt idx="23">
                  <c:v>0.846582</c:v>
                </c:pt>
                <c:pt idx="24">
                  <c:v>0.864929</c:v>
                </c:pt>
                <c:pt idx="25">
                  <c:v>0.906591</c:v>
                </c:pt>
              </c:numCache>
            </c:numRef>
          </c:xVal>
          <c:yVal>
            <c:numRef>
              <c:f>'clopper-pearson'!$AB$514:$AB$539</c:f>
              <c:numCache>
                <c:ptCount val="26"/>
                <c:pt idx="0">
                  <c:v>0.519418</c:v>
                </c:pt>
                <c:pt idx="1">
                  <c:v>0.517815</c:v>
                </c:pt>
                <c:pt idx="2">
                  <c:v>0.514639</c:v>
                </c:pt>
                <c:pt idx="3">
                  <c:v>0.5084</c:v>
                </c:pt>
                <c:pt idx="4">
                  <c:v>0.500812</c:v>
                </c:pt>
                <c:pt idx="5">
                  <c:v>0.490562</c:v>
                </c:pt>
                <c:pt idx="6">
                  <c:v>0.480723</c:v>
                </c:pt>
                <c:pt idx="7">
                  <c:v>0.466034</c:v>
                </c:pt>
                <c:pt idx="8">
                  <c:v>0.452216</c:v>
                </c:pt>
                <c:pt idx="9">
                  <c:v>0.435772</c:v>
                </c:pt>
                <c:pt idx="10">
                  <c:v>0.416308</c:v>
                </c:pt>
                <c:pt idx="11">
                  <c:v>0.394758</c:v>
                </c:pt>
                <c:pt idx="12">
                  <c:v>0.371177</c:v>
                </c:pt>
                <c:pt idx="13">
                  <c:v>0.343795</c:v>
                </c:pt>
                <c:pt idx="14">
                  <c:v>0.31418</c:v>
                </c:pt>
                <c:pt idx="15">
                  <c:v>0.281497</c:v>
                </c:pt>
                <c:pt idx="16">
                  <c:v>0.24421</c:v>
                </c:pt>
                <c:pt idx="17">
                  <c:v>0.202135</c:v>
                </c:pt>
                <c:pt idx="18">
                  <c:v>0.152659</c:v>
                </c:pt>
                <c:pt idx="19">
                  <c:v>0.092692</c:v>
                </c:pt>
                <c:pt idx="20">
                  <c:v>0.055206</c:v>
                </c:pt>
                <c:pt idx="21">
                  <c:v>0.032445</c:v>
                </c:pt>
                <c:pt idx="22">
                  <c:v>0.018868</c:v>
                </c:pt>
                <c:pt idx="23">
                  <c:v>0.010861</c:v>
                </c:pt>
                <c:pt idx="24">
                  <c:v>0.006175</c:v>
                </c:pt>
                <c:pt idx="25">
                  <c:v>0.000931</c:v>
                </c:pt>
              </c:numCache>
            </c:numRef>
          </c:yVal>
          <c:smooth val="1"/>
        </c:ser>
        <c:ser>
          <c:idx val="12"/>
          <c:order val="12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probability!$AC$65:$AC$66</c:f>
              <c:numCache/>
            </c:numRef>
          </c:xVal>
          <c:yVal>
            <c:numRef>
              <c:f>probability!$AD$65:$AD$66</c:f>
              <c:numCache/>
            </c:numRef>
          </c:yVal>
          <c:smooth val="1"/>
        </c:ser>
        <c:ser>
          <c:idx val="13"/>
          <c:order val="13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probability!$AE$65:$AE$66</c:f>
              <c:numCache/>
            </c:numRef>
          </c:xVal>
          <c:yVal>
            <c:numRef>
              <c:f>probability!$AF$65:$AF$66</c:f>
              <c:numCache/>
            </c:numRef>
          </c:yVal>
          <c:smooth val="1"/>
        </c:ser>
        <c:ser>
          <c:idx val="14"/>
          <c:order val="14"/>
          <c:tx>
            <c:v>CP lower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probability!$AC$68:$AC$69</c:f>
              <c:numCache/>
            </c:numRef>
          </c:xVal>
          <c:yVal>
            <c:numRef>
              <c:f>probability!$AD$68:$AD$69</c:f>
              <c:numCache/>
            </c:numRef>
          </c:yVal>
          <c:smooth val="1"/>
        </c:ser>
        <c:ser>
          <c:idx val="15"/>
          <c:order val="15"/>
          <c:tx>
            <c:v>CP higher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probability!$AC$71:$AC$72</c:f>
              <c:numCache/>
            </c:numRef>
          </c:xVal>
          <c:yVal>
            <c:numRef>
              <c:f>probability!$AD$71:$AD$72</c:f>
              <c:numCache/>
            </c:numRef>
          </c:yVal>
          <c:smooth val="1"/>
        </c:ser>
        <c:axId val="36931446"/>
        <c:axId val="63947559"/>
      </c:scatterChart>
      <c:valAx>
        <c:axId val="36931446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947559"/>
        <c:crosses val="autoZero"/>
        <c:crossBetween val="midCat"/>
        <c:dispUnits/>
        <c:majorUnit val="0.1"/>
      </c:valAx>
      <c:valAx>
        <c:axId val="63947559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931446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'clopper-pearson'!$E$514:$E$539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'clopper-pearson'!$F$514:$F$539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'clopper-pearson'!$G$514:$G$539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'clopper-pearson'!$H$514:$H$539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'clopper-pearson'!$I$514:$I$539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'clopper-pearson'!$J$514:$J$539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'clopper-pearson'!$K$514:$K$539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'clopper-pearson'!$L$514:$L$539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'clopper-pearson'!$M$514:$M$539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'clopper-pearson'!$N$514:$N$539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'clopper-pearson'!$C$514:$C$539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'clopper-pearson'!$D$514:$D$539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'clopper-pearson'!$E$488:$E$513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'clopper-pearson'!$F$488:$F$513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'clopper-pearson'!$G$488:$G$513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'clopper-pearson'!$H$488:$H$513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'clopper-pearson'!$I$488:$I$513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'clopper-pearson'!$J$488:$J$513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'clopper-pearson'!$K$488:$K$513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'clopper-pearson'!$L$488:$L$513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'clopper-pearson'!$M$488:$M$513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'clopper-pearson'!$N$488:$N$513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1"/>
          <c:order val="1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'clopper-pearson'!$U$514:$U$539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'clopper-pearson'!$V$514:$V$539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axId val="38657120"/>
        <c:axId val="12369761"/>
      </c:scatterChart>
      <c:valAx>
        <c:axId val="38657120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2369761"/>
        <c:crosses val="autoZero"/>
        <c:crossBetween val="midCat"/>
        <c:dispUnits/>
        <c:majorUnit val="0.1"/>
      </c:valAx>
      <c:valAx>
        <c:axId val="12369761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571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10</xdr:row>
      <xdr:rowOff>133350</xdr:rowOff>
    </xdr:from>
    <xdr:to>
      <xdr:col>22</xdr:col>
      <xdr:colOff>295275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7439025" y="1914525"/>
        <a:ext cx="52292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542925</xdr:colOff>
      <xdr:row>9</xdr:row>
      <xdr:rowOff>47625</xdr:rowOff>
    </xdr:from>
    <xdr:to>
      <xdr:col>10</xdr:col>
      <xdr:colOff>390525</xdr:colOff>
      <xdr:row>39</xdr:row>
      <xdr:rowOff>133350</xdr:rowOff>
    </xdr:to>
    <xdr:graphicFrame>
      <xdr:nvGraphicFramePr>
        <xdr:cNvPr id="2" name="Chart 3"/>
        <xdr:cNvGraphicFramePr/>
      </xdr:nvGraphicFramePr>
      <xdr:xfrm>
        <a:off x="1152525" y="1666875"/>
        <a:ext cx="521017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43</xdr:row>
      <xdr:rowOff>95250</xdr:rowOff>
    </xdr:from>
    <xdr:to>
      <xdr:col>10</xdr:col>
      <xdr:colOff>323850</xdr:colOff>
      <xdr:row>74</xdr:row>
      <xdr:rowOff>95250</xdr:rowOff>
    </xdr:to>
    <xdr:graphicFrame>
      <xdr:nvGraphicFramePr>
        <xdr:cNvPr id="3" name="Chart 8"/>
        <xdr:cNvGraphicFramePr/>
      </xdr:nvGraphicFramePr>
      <xdr:xfrm>
        <a:off x="942975" y="7219950"/>
        <a:ext cx="5353050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257175</xdr:colOff>
      <xdr:row>43</xdr:row>
      <xdr:rowOff>85725</xdr:rowOff>
    </xdr:from>
    <xdr:to>
      <xdr:col>22</xdr:col>
      <xdr:colOff>247650</xdr:colOff>
      <xdr:row>75</xdr:row>
      <xdr:rowOff>28575</xdr:rowOff>
    </xdr:to>
    <xdr:graphicFrame>
      <xdr:nvGraphicFramePr>
        <xdr:cNvPr id="4" name="Chart 10"/>
        <xdr:cNvGraphicFramePr/>
      </xdr:nvGraphicFramePr>
      <xdr:xfrm>
        <a:off x="7391400" y="7210425"/>
        <a:ext cx="5229225" cy="512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539</xdr:row>
      <xdr:rowOff>47625</xdr:rowOff>
    </xdr:from>
    <xdr:to>
      <xdr:col>12</xdr:col>
      <xdr:colOff>171450</xdr:colOff>
      <xdr:row>571</xdr:row>
      <xdr:rowOff>28575</xdr:rowOff>
    </xdr:to>
    <xdr:graphicFrame>
      <xdr:nvGraphicFramePr>
        <xdr:cNvPr id="1" name="Chart 1"/>
        <xdr:cNvGraphicFramePr/>
      </xdr:nvGraphicFramePr>
      <xdr:xfrm>
        <a:off x="1533525" y="87325200"/>
        <a:ext cx="59531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7"/>
  <sheetViews>
    <sheetView tabSelected="1" workbookViewId="0" topLeftCell="A4">
      <selection activeCell="C6" sqref="C6"/>
    </sheetView>
  </sheetViews>
  <sheetFormatPr defaultColWidth="9.140625" defaultRowHeight="12.75"/>
  <cols>
    <col min="7" max="7" width="9.57421875" style="0" customWidth="1"/>
    <col min="9" max="9" width="8.28125" style="0" customWidth="1"/>
    <col min="10" max="10" width="7.7109375" style="0" customWidth="1"/>
    <col min="11" max="11" width="7.8515625" style="0" customWidth="1"/>
    <col min="12" max="12" width="9.57421875" style="0" customWidth="1"/>
    <col min="14" max="22" width="7.7109375" style="0" customWidth="1"/>
    <col min="27" max="27" width="12.421875" style="0" bestFit="1" customWidth="1"/>
  </cols>
  <sheetData>
    <row r="1" ht="18">
      <c r="B1" s="2" t="s">
        <v>44</v>
      </c>
    </row>
    <row r="2" ht="18">
      <c r="B2" s="2"/>
    </row>
    <row r="3" spans="2:29" ht="15">
      <c r="B3" s="10" t="s">
        <v>32</v>
      </c>
      <c r="O3" s="10" t="s">
        <v>33</v>
      </c>
      <c r="X3" s="10" t="s">
        <v>26</v>
      </c>
      <c r="AC3" s="10" t="s">
        <v>27</v>
      </c>
    </row>
    <row r="4" spans="2:19" ht="12.75">
      <c r="B4" t="s">
        <v>7</v>
      </c>
      <c r="C4" t="s">
        <v>5</v>
      </c>
      <c r="D4" t="s">
        <v>29</v>
      </c>
      <c r="E4" t="s">
        <v>2</v>
      </c>
      <c r="F4" t="s">
        <v>6</v>
      </c>
      <c r="G4" t="s">
        <v>3</v>
      </c>
      <c r="H4" t="s">
        <v>4</v>
      </c>
      <c r="O4" s="6" t="s">
        <v>23</v>
      </c>
      <c r="P4" s="6" t="s">
        <v>21</v>
      </c>
      <c r="Q4" s="6" t="s">
        <v>22</v>
      </c>
      <c r="R4" s="6" t="s">
        <v>3</v>
      </c>
      <c r="S4" t="s">
        <v>4</v>
      </c>
    </row>
    <row r="5" spans="2:19" ht="12.75">
      <c r="B5">
        <v>0.05</v>
      </c>
      <c r="C5">
        <f>NORMSINV(1-B5/2)</f>
        <v>1.9599610823206604</v>
      </c>
      <c r="D5">
        <f>C5^2/E$7</f>
        <v>0.3841447444211574</v>
      </c>
      <c r="E5">
        <f>(C$7+D5/2)/(1+D5)</f>
        <v>0.5</v>
      </c>
      <c r="F5">
        <f>C5*SQRT((C$7*(1-C$7)+D5/4)/E$7)/(1+D5)</f>
        <v>0.26340662769604917</v>
      </c>
      <c r="G5">
        <f>E5-F5</f>
        <v>0.23659337230395083</v>
      </c>
      <c r="H5">
        <f>E5+F5</f>
        <v>0.7634066276960492</v>
      </c>
      <c r="O5">
        <f>2-4*C7</f>
        <v>0</v>
      </c>
      <c r="P5">
        <f>2*($E$7+C5*C5)</f>
        <v>27.68289488842315</v>
      </c>
      <c r="Q5">
        <f>C5*C5-1/$E$7+4*$E$7*$C$7*(1-$C$7)</f>
        <v>13.741447444211573</v>
      </c>
      <c r="R5">
        <f>MIN($C$7,MAX(0,E5-(C5*SQRT(Q5-$O$5)+1)/P5))</f>
        <v>0.20142322146482294</v>
      </c>
      <c r="S5">
        <f>MAX($C$7,MIN(1,E5+(C5*SQRT(Q5+$O$5)+1)/P5))</f>
        <v>0.7985767785351771</v>
      </c>
    </row>
    <row r="6" spans="1:8" ht="12.75">
      <c r="A6" s="9"/>
      <c r="B6" s="9" t="s">
        <v>43</v>
      </c>
      <c r="C6" s="3">
        <v>5</v>
      </c>
      <c r="G6">
        <f>SQRT(G5*(1-G5)/E$7)</f>
        <v>0.1343938050974802</v>
      </c>
      <c r="H6">
        <f>SQRT(H5*(1-H5)/E$7)</f>
        <v>0.1343938050974802</v>
      </c>
    </row>
    <row r="7" spans="2:6" ht="12.75">
      <c r="B7" s="12" t="s">
        <v>1</v>
      </c>
      <c r="C7" s="13">
        <f>C6/E7</f>
        <v>0.5</v>
      </c>
      <c r="D7" s="9" t="s">
        <v>0</v>
      </c>
      <c r="E7" s="3">
        <v>10</v>
      </c>
      <c r="F7" t="s">
        <v>28</v>
      </c>
    </row>
    <row r="8" spans="2:26" ht="12.75">
      <c r="B8" t="s">
        <v>7</v>
      </c>
      <c r="C8" t="s">
        <v>5</v>
      </c>
      <c r="D8" t="s">
        <v>29</v>
      </c>
      <c r="E8" t="s">
        <v>2</v>
      </c>
      <c r="F8" t="s">
        <v>6</v>
      </c>
      <c r="G8" t="s">
        <v>3</v>
      </c>
      <c r="H8" t="s">
        <v>16</v>
      </c>
      <c r="I8" t="s">
        <v>10</v>
      </c>
      <c r="K8" t="s">
        <v>11</v>
      </c>
      <c r="L8" t="s">
        <v>8</v>
      </c>
      <c r="R8" s="6" t="s">
        <v>3</v>
      </c>
      <c r="S8" t="s">
        <v>4</v>
      </c>
      <c r="T8" t="s">
        <v>25</v>
      </c>
      <c r="U8" t="s">
        <v>24</v>
      </c>
      <c r="X8" t="s">
        <v>1</v>
      </c>
      <c r="Y8" t="s">
        <v>8</v>
      </c>
      <c r="Z8" t="s">
        <v>10</v>
      </c>
    </row>
    <row r="9" spans="1:22" ht="12.75">
      <c r="A9" t="s">
        <v>9</v>
      </c>
      <c r="B9">
        <v>0.0001</v>
      </c>
      <c r="N9" t="s">
        <v>12</v>
      </c>
      <c r="V9" t="s">
        <v>12</v>
      </c>
    </row>
    <row r="10" spans="7:31" ht="12.75">
      <c r="G10">
        <f>G11-N10</f>
        <v>0.09688807054494636</v>
      </c>
      <c r="H10">
        <v>0</v>
      </c>
      <c r="I10" s="1">
        <f>(H10+H11)*(G11-G10)/2</f>
        <v>1.5691368227573544E-05</v>
      </c>
      <c r="J10" s="1">
        <f>SUM(I10:I25)</f>
        <v>0.06851588023615782</v>
      </c>
      <c r="L10">
        <v>0</v>
      </c>
      <c r="N10">
        <f>IF(L11=0,0,B11*2/(L11*$H$63))</f>
        <v>0.02217909365190663</v>
      </c>
      <c r="R10">
        <f>R11-V10</f>
        <v>0.08000707722050787</v>
      </c>
      <c r="S10">
        <f>S11+W10</f>
        <v>0.919992922779492</v>
      </c>
      <c r="T10">
        <v>0</v>
      </c>
      <c r="U10">
        <v>0</v>
      </c>
      <c r="V10">
        <f>B11*2/(T11*$H$63)</f>
        <v>0.018882014251879582</v>
      </c>
      <c r="W10">
        <f>B11*2/(U11*$H$63)</f>
        <v>0.018882014251879412</v>
      </c>
      <c r="AC10">
        <f>L10*C$7</f>
        <v>0</v>
      </c>
      <c r="AE10">
        <f aca="true" t="shared" si="0" ref="AE10:AE35">(AC10+AC11)*(G11-G10)/2</f>
        <v>9.999999999999997E-06</v>
      </c>
    </row>
    <row r="11" spans="2:31" ht="12.75">
      <c r="B11">
        <v>0.0002</v>
      </c>
      <c r="C11">
        <f>NORMSINV(1-B11/2)</f>
        <v>3.7194695323705673</v>
      </c>
      <c r="D11">
        <f aca="true" t="shared" si="1" ref="D11:D16">C11^2/E$7</f>
        <v>1.3834453602232926</v>
      </c>
      <c r="E11">
        <f aca="true" t="shared" si="2" ref="E11:E16">(C$7+D11/2)/(1+D11)</f>
        <v>0.5</v>
      </c>
      <c r="F11">
        <f aca="true" t="shared" si="3" ref="F11:F16">C11*SQRT((C$7*(1-C$7)+D11/4)/E$7)/(1+D11)</f>
        <v>0.380932835803147</v>
      </c>
      <c r="G11">
        <f aca="true" t="shared" si="4" ref="G11:G16">E11-F11</f>
        <v>0.11906716419685298</v>
      </c>
      <c r="H11">
        <f aca="true" t="shared" si="5" ref="H11:H35">IF(G11=G65,0,B$9/(G11-G65))/$H$63</f>
        <v>0.001414969292599983</v>
      </c>
      <c r="I11" s="1">
        <f>(H11+H16)*(G16-G11)/2</f>
        <v>0.0035236610370941376</v>
      </c>
      <c r="K11">
        <f aca="true" t="shared" si="6" ref="K11:K35">IF(G11=G117,0,B$9/(G117-G11))/$H$63</f>
        <v>0.0021920311220956284</v>
      </c>
      <c r="L11" s="1">
        <f aca="true" t="shared" si="7" ref="L11:L16">(K11+H11)/2</f>
        <v>0.0018035002073478056</v>
      </c>
      <c r="M11" s="1">
        <f aca="true" t="shared" si="8" ref="M11:M16">L11-H11</f>
        <v>0.0003885309147478226</v>
      </c>
      <c r="O11">
        <f aca="true" t="shared" si="9" ref="O11:O17">B11</f>
        <v>0.0002</v>
      </c>
      <c r="P11">
        <f>2*($E$7+C11*C11)</f>
        <v>47.66890720446585</v>
      </c>
      <c r="Q11">
        <f aca="true" t="shared" si="10" ref="Q11:Q17">C11*C11-1/$E$7+4*$E$7*$C$7*(1-$C$7)</f>
        <v>23.734453602232925</v>
      </c>
      <c r="R11">
        <f aca="true" t="shared" si="11" ref="R11:R17">MIN($C$7,MAX(0,E11-(C11*SQRT(Q11-$O$5)+1)/P11))</f>
        <v>0.09888909147238745</v>
      </c>
      <c r="S11">
        <f aca="true" t="shared" si="12" ref="S11:S17">MAX($C$7,MIN(1,E11+(C11*SQRT(Q11+$O$5)+1)/P11))</f>
        <v>0.9011109085276126</v>
      </c>
      <c r="T11">
        <f aca="true" t="shared" si="13" ref="T11:T36">-(IF(R65=R11,0,$B$9/(R65-R11))+IF(R94=R11,0,$B$9/(R11-R94)))/($H$63*2)</f>
        <v>0.0021184180599809824</v>
      </c>
      <c r="U11">
        <f aca="true" t="shared" si="14" ref="U11:U36">(IF(S65=S11,0,$B$9/(S65-S11))+IF(S94=S11,0,$B$9/(S11-S94)))/($H$63*2)</f>
        <v>0.002118418059981001</v>
      </c>
      <c r="X11" s="1"/>
      <c r="Y11" s="1"/>
      <c r="Z11" s="1"/>
      <c r="AA11" s="1"/>
      <c r="AC11">
        <f aca="true" t="shared" si="15" ref="AC11:AC36">L11*C$7</f>
        <v>0.0009017501036739028</v>
      </c>
      <c r="AE11">
        <f>(AC11+AC17)*(G17-G11)/2</f>
        <v>0.003592547148427714</v>
      </c>
    </row>
    <row r="12" spans="1:27" ht="12.75">
      <c r="A12">
        <v>640</v>
      </c>
      <c r="B12">
        <f>1/A12</f>
        <v>0.0015625</v>
      </c>
      <c r="C12">
        <f aca="true" t="shared" si="16" ref="C12:C60">NORMSINV(1-B12/2)</f>
        <v>3.1628587748855352</v>
      </c>
      <c r="D12">
        <f t="shared" si="1"/>
        <v>1.000367562987043</v>
      </c>
      <c r="E12">
        <f t="shared" si="2"/>
        <v>0.5</v>
      </c>
      <c r="F12">
        <f t="shared" si="3"/>
        <v>0.3535858714167059</v>
      </c>
      <c r="G12">
        <f t="shared" si="4"/>
        <v>0.1464141285832941</v>
      </c>
      <c r="H12">
        <f t="shared" si="5"/>
        <v>0.00935788321935055</v>
      </c>
      <c r="I12" s="1">
        <f>(H12+H15)*(G15-G12)/2</f>
        <v>0.001199427192316146</v>
      </c>
      <c r="K12">
        <f t="shared" si="6"/>
        <v>0.009794665170900859</v>
      </c>
      <c r="L12" s="1">
        <f t="shared" si="7"/>
        <v>0.009576274195125705</v>
      </c>
      <c r="M12" s="1">
        <f t="shared" si="8"/>
        <v>0.00021839097577515398</v>
      </c>
      <c r="O12">
        <f t="shared" si="9"/>
        <v>0.0015625</v>
      </c>
      <c r="P12">
        <f aca="true" t="shared" si="17" ref="P12:P17">2*($E$7+C12*C12)</f>
        <v>40.00735125974086</v>
      </c>
      <c r="Q12">
        <f t="shared" si="10"/>
        <v>19.903675629870428</v>
      </c>
      <c r="R12">
        <f t="shared" si="11"/>
        <v>0.12230363184778309</v>
      </c>
      <c r="S12">
        <f t="shared" si="12"/>
        <v>0.877696368152217</v>
      </c>
      <c r="T12">
        <f t="shared" si="13"/>
        <v>0.011121282507625294</v>
      </c>
      <c r="U12">
        <f t="shared" si="14"/>
        <v>0.011121282507625263</v>
      </c>
      <c r="X12" s="1"/>
      <c r="Y12" s="1"/>
      <c r="Z12" s="1"/>
      <c r="AA12" s="1"/>
    </row>
    <row r="13" spans="1:27" ht="12.75">
      <c r="A13">
        <v>320</v>
      </c>
      <c r="B13">
        <f>1/A13</f>
        <v>0.003125</v>
      </c>
      <c r="C13">
        <f t="shared" si="16"/>
        <v>2.9552029445767403</v>
      </c>
      <c r="D13">
        <f t="shared" si="1"/>
        <v>0.8733224443635036</v>
      </c>
      <c r="E13">
        <f t="shared" si="2"/>
        <v>0.5</v>
      </c>
      <c r="F13">
        <f t="shared" si="3"/>
        <v>0.3413901975671761</v>
      </c>
      <c r="G13">
        <f t="shared" si="4"/>
        <v>0.1586098024328239</v>
      </c>
      <c r="H13">
        <f t="shared" si="5"/>
        <v>0.016188666635843507</v>
      </c>
      <c r="I13" s="1">
        <f>(H13+H16)*(G16-G13)/2</f>
        <v>0.0023918636415522603</v>
      </c>
      <c r="K13">
        <f t="shared" si="6"/>
        <v>0.016594019021064062</v>
      </c>
      <c r="L13" s="1">
        <f t="shared" si="7"/>
        <v>0.016391342828453784</v>
      </c>
      <c r="M13" s="1">
        <f t="shared" si="8"/>
        <v>0.00020267619261027728</v>
      </c>
      <c r="O13">
        <f t="shared" si="9"/>
        <v>0.003125</v>
      </c>
      <c r="P13">
        <f t="shared" si="17"/>
        <v>37.466448887270076</v>
      </c>
      <c r="Q13">
        <f t="shared" si="10"/>
        <v>18.633224443635036</v>
      </c>
      <c r="R13">
        <f t="shared" si="11"/>
        <v>0.13283166419275572</v>
      </c>
      <c r="S13">
        <f t="shared" si="12"/>
        <v>0.8671683358072443</v>
      </c>
      <c r="T13">
        <f t="shared" si="13"/>
        <v>0.018939770987153468</v>
      </c>
      <c r="U13">
        <f t="shared" si="14"/>
        <v>0.018939770987153468</v>
      </c>
      <c r="X13" s="1"/>
      <c r="Y13" s="1"/>
      <c r="Z13" s="1"/>
      <c r="AA13" s="1"/>
    </row>
    <row r="14" spans="1:27" ht="12.75">
      <c r="A14">
        <v>160</v>
      </c>
      <c r="B14">
        <f>1/A14</f>
        <v>0.00625</v>
      </c>
      <c r="C14">
        <f t="shared" si="16"/>
        <v>2.7343776309862733</v>
      </c>
      <c r="D14">
        <f t="shared" si="1"/>
        <v>0.7476821028838104</v>
      </c>
      <c r="E14">
        <f t="shared" si="2"/>
        <v>0.5</v>
      </c>
      <c r="F14">
        <f t="shared" si="3"/>
        <v>0.32703729160486766</v>
      </c>
      <c r="G14">
        <f t="shared" si="4"/>
        <v>0.17296270839513234</v>
      </c>
      <c r="H14">
        <f t="shared" si="5"/>
        <v>0.027545580515507047</v>
      </c>
      <c r="I14" s="1">
        <f>(H14+H17)*(G17-G14)/2</f>
        <v>0.004709819595155166</v>
      </c>
      <c r="K14">
        <f t="shared" si="6"/>
        <v>0.02785909439651301</v>
      </c>
      <c r="L14" s="1">
        <f t="shared" si="7"/>
        <v>0.02770233745601003</v>
      </c>
      <c r="M14" s="1">
        <f t="shared" si="8"/>
        <v>0.000156756940502982</v>
      </c>
      <c r="O14">
        <f t="shared" si="9"/>
        <v>0.00625</v>
      </c>
      <c r="P14">
        <f t="shared" si="17"/>
        <v>34.953642057676205</v>
      </c>
      <c r="Q14">
        <f t="shared" si="10"/>
        <v>17.376821028838105</v>
      </c>
      <c r="R14">
        <f t="shared" si="11"/>
        <v>0.1452903601646352</v>
      </c>
      <c r="S14">
        <f t="shared" si="12"/>
        <v>0.8547096398353649</v>
      </c>
      <c r="T14">
        <f t="shared" si="13"/>
        <v>0.0318194397276144</v>
      </c>
      <c r="U14">
        <f t="shared" si="14"/>
        <v>0.03181943972761433</v>
      </c>
      <c r="X14" s="1"/>
      <c r="Y14" s="1"/>
      <c r="Z14" s="1"/>
      <c r="AA14" s="1"/>
    </row>
    <row r="15" spans="1:27" ht="12.75">
      <c r="A15">
        <v>80</v>
      </c>
      <c r="B15">
        <f>1/A15</f>
        <v>0.0125</v>
      </c>
      <c r="C15">
        <f t="shared" si="16"/>
        <v>2.4976907297968864</v>
      </c>
      <c r="D15">
        <f t="shared" si="1"/>
        <v>0.6238458981713303</v>
      </c>
      <c r="E15">
        <f t="shared" si="2"/>
        <v>0.5</v>
      </c>
      <c r="F15">
        <f t="shared" si="3"/>
        <v>0.30991047807243777</v>
      </c>
      <c r="G15">
        <f t="shared" si="4"/>
        <v>0.19008952192756223</v>
      </c>
      <c r="H15">
        <f t="shared" si="5"/>
        <v>0.04556673682295785</v>
      </c>
      <c r="I15" s="1">
        <f>(H15+H18)*(G18-G15)/2</f>
        <v>0.009174683327533373</v>
      </c>
      <c r="K15">
        <f t="shared" si="6"/>
        <v>0.04668911405065864</v>
      </c>
      <c r="L15" s="1">
        <f t="shared" si="7"/>
        <v>0.04612792543680824</v>
      </c>
      <c r="M15" s="1">
        <f t="shared" si="8"/>
        <v>0.0005611886138503913</v>
      </c>
      <c r="O15">
        <f t="shared" si="9"/>
        <v>0.0125</v>
      </c>
      <c r="P15">
        <f t="shared" si="17"/>
        <v>32.47691796342661</v>
      </c>
      <c r="Q15">
        <f t="shared" si="10"/>
        <v>16.138458981713303</v>
      </c>
      <c r="R15">
        <f t="shared" si="11"/>
        <v>0.16025414489507972</v>
      </c>
      <c r="S15">
        <f t="shared" si="12"/>
        <v>0.8397458551049203</v>
      </c>
      <c r="T15">
        <f t="shared" si="13"/>
        <v>0.052609067567475944</v>
      </c>
      <c r="U15">
        <f t="shared" si="14"/>
        <v>0.05260906756746807</v>
      </c>
      <c r="X15" s="1"/>
      <c r="Y15" s="1"/>
      <c r="Z15" s="1"/>
      <c r="AA15" s="1"/>
    </row>
    <row r="16" spans="1:31" ht="12.75">
      <c r="A16">
        <v>40</v>
      </c>
      <c r="B16">
        <f>1/A16</f>
        <v>0.025</v>
      </c>
      <c r="C16">
        <f t="shared" si="16"/>
        <v>2.2413951228372753</v>
      </c>
      <c r="D16">
        <f t="shared" si="1"/>
        <v>0.5023852096678725</v>
      </c>
      <c r="E16">
        <f t="shared" si="2"/>
        <v>0.5</v>
      </c>
      <c r="F16">
        <f t="shared" si="3"/>
        <v>0.2891330764107368</v>
      </c>
      <c r="G16">
        <f t="shared" si="4"/>
        <v>0.21086692358926318</v>
      </c>
      <c r="H16">
        <f t="shared" si="5"/>
        <v>0.07535344623301775</v>
      </c>
      <c r="I16" s="1">
        <f aca="true" t="shared" si="18" ref="I16:I61">(H16+H17)*(G17-G16)/2</f>
        <v>0.0025191856513506624</v>
      </c>
      <c r="K16">
        <f t="shared" si="6"/>
        <v>0.07619807396369721</v>
      </c>
      <c r="L16" s="1">
        <f t="shared" si="7"/>
        <v>0.07577576009835749</v>
      </c>
      <c r="M16" s="1">
        <f t="shared" si="8"/>
        <v>0.0004223138653397379</v>
      </c>
      <c r="O16">
        <f t="shared" si="9"/>
        <v>0.025</v>
      </c>
      <c r="P16">
        <f t="shared" si="17"/>
        <v>30.047704193357447</v>
      </c>
      <c r="Q16">
        <f t="shared" si="10"/>
        <v>14.923852096678726</v>
      </c>
      <c r="R16">
        <f t="shared" si="11"/>
        <v>0.17855036412833142</v>
      </c>
      <c r="S16">
        <f t="shared" si="12"/>
        <v>0.8214496358716685</v>
      </c>
      <c r="T16">
        <f t="shared" si="13"/>
        <v>0.08568348998643496</v>
      </c>
      <c r="U16">
        <f t="shared" si="14"/>
        <v>0.08568348998645556</v>
      </c>
      <c r="X16" s="1"/>
      <c r="Y16" s="1"/>
      <c r="Z16" s="1"/>
      <c r="AA16" s="1"/>
      <c r="AC16">
        <f>L16*C$7</f>
        <v>0.03788788004917874</v>
      </c>
      <c r="AE16">
        <f>(AC16+AC18)*(G18-G16)/2</f>
        <v>0.003824458638417949</v>
      </c>
    </row>
    <row r="17" spans="2:31" ht="12.75">
      <c r="B17">
        <v>0.05</v>
      </c>
      <c r="C17">
        <f t="shared" si="16"/>
        <v>1.9599610823206604</v>
      </c>
      <c r="D17">
        <f aca="true" t="shared" si="19" ref="D17:D55">C17^2/E$7</f>
        <v>0.3841447444211574</v>
      </c>
      <c r="E17">
        <f aca="true" t="shared" si="20" ref="E17:E35">(C$7+D17/2)/(1+D17)</f>
        <v>0.5</v>
      </c>
      <c r="F17">
        <f aca="true" t="shared" si="21" ref="F17:F35">C17*SQRT((C$7*(1-C$7)+D17/4)/E$7)/(1+D17)</f>
        <v>0.26340662769604917</v>
      </c>
      <c r="G17">
        <f aca="true" t="shared" si="22" ref="G17:G35">E17-F17</f>
        <v>0.23659337230395083</v>
      </c>
      <c r="H17">
        <f t="shared" si="5"/>
        <v>0.12049058022310308</v>
      </c>
      <c r="I17" s="1">
        <f t="shared" si="18"/>
        <v>0.005010586628066234</v>
      </c>
      <c r="K17">
        <f t="shared" si="6"/>
        <v>0.12044682907574818</v>
      </c>
      <c r="L17" s="1">
        <f aca="true" t="shared" si="23" ref="L17:L55">(K17+H17)/2</f>
        <v>0.12046870464942563</v>
      </c>
      <c r="M17" s="1">
        <f aca="true" t="shared" si="24" ref="M17:M55">L17-H17</f>
        <v>-2.1875573677443416E-05</v>
      </c>
      <c r="O17">
        <f t="shared" si="9"/>
        <v>0.05</v>
      </c>
      <c r="P17">
        <f t="shared" si="17"/>
        <v>27.68289488842315</v>
      </c>
      <c r="Q17">
        <f t="shared" si="10"/>
        <v>13.741447444211573</v>
      </c>
      <c r="R17">
        <f t="shared" si="11"/>
        <v>0.20142322146482294</v>
      </c>
      <c r="S17">
        <f t="shared" si="12"/>
        <v>0.7985767785351771</v>
      </c>
      <c r="T17">
        <f t="shared" si="13"/>
        <v>0.13478203611805242</v>
      </c>
      <c r="U17">
        <f t="shared" si="14"/>
        <v>0.13478203611800202</v>
      </c>
      <c r="X17" s="1"/>
      <c r="Y17" s="1"/>
      <c r="Z17" s="1"/>
      <c r="AA17" s="1"/>
      <c r="AC17">
        <f t="shared" si="15"/>
        <v>0.06023435232471282</v>
      </c>
      <c r="AE17">
        <f t="shared" si="0"/>
        <v>0.002504970901836213</v>
      </c>
    </row>
    <row r="18" spans="2:31" ht="12.75">
      <c r="B18">
        <f aca="true" t="shared" si="25" ref="B18:B55">B17+0.05</f>
        <v>0.1</v>
      </c>
      <c r="C18">
        <f t="shared" si="16"/>
        <v>1.6448530004709028</v>
      </c>
      <c r="D18">
        <f t="shared" si="19"/>
        <v>0.2705541393158132</v>
      </c>
      <c r="E18">
        <f t="shared" si="20"/>
        <v>0.5</v>
      </c>
      <c r="F18">
        <f t="shared" si="21"/>
        <v>0.23072810969650775</v>
      </c>
      <c r="G18">
        <f t="shared" si="22"/>
        <v>0.26927189030349225</v>
      </c>
      <c r="H18">
        <f t="shared" si="5"/>
        <v>0.1861687749004401</v>
      </c>
      <c r="I18" s="1">
        <f t="shared" si="18"/>
        <v>0.004981962588853706</v>
      </c>
      <c r="K18">
        <f t="shared" si="6"/>
        <v>0.18613359659403975</v>
      </c>
      <c r="L18" s="1">
        <f t="shared" si="23"/>
        <v>0.18615118574723993</v>
      </c>
      <c r="M18" s="1">
        <f t="shared" si="24"/>
        <v>-1.7589153200159302E-05</v>
      </c>
      <c r="O18">
        <f aca="true" t="shared" si="26" ref="O18:O35">B18</f>
        <v>0.1</v>
      </c>
      <c r="P18">
        <f aca="true" t="shared" si="27" ref="P18:P35">2*($E$7+C18*C18)</f>
        <v>25.411082786316264</v>
      </c>
      <c r="Q18">
        <f aca="true" t="shared" si="28" ref="Q18:Q35">C18*C18-1/$E$7+4*$E$7*$C$7*(1-$C$7)</f>
        <v>12.60554139315813</v>
      </c>
      <c r="R18">
        <f aca="true" t="shared" si="29" ref="R18:R35">MIN($C$7,MAX(0,E18-(C18*SQRT(Q18-$O$5)+1)/P18))</f>
        <v>0.23082875828143806</v>
      </c>
      <c r="S18">
        <f aca="true" t="shared" si="30" ref="S18:S35">MAX($C$7,MIN(1,E18+(C18*SQRT(Q18+$O$5)+1)/P18))</f>
        <v>0.7691712417185619</v>
      </c>
      <c r="T18">
        <f t="shared" si="13"/>
        <v>0.2054867628069709</v>
      </c>
      <c r="U18">
        <f t="shared" si="14"/>
        <v>0.20548676280708805</v>
      </c>
      <c r="X18" s="1">
        <f aca="true" t="shared" si="31" ref="X18:X25">X19-G$6/2</f>
        <v>-0.30098184808597</v>
      </c>
      <c r="Y18" s="1">
        <f>NORMDIST(X18,G$5,G$6,FALSE)/$I$63</f>
        <v>0.00019916130162073086</v>
      </c>
      <c r="Z18" s="1">
        <f aca="true" t="shared" si="32" ref="Z18:Z34">(Y18+Y19)*(X19-X18)/2</f>
        <v>5.032564604053222E-05</v>
      </c>
      <c r="AA18" s="1">
        <f aca="true" t="shared" si="33" ref="AA18:AA34">Y18*C$7</f>
        <v>9.958065081036543E-05</v>
      </c>
      <c r="AC18">
        <f t="shared" si="15"/>
        <v>0.09307559287361997</v>
      </c>
      <c r="AE18">
        <f t="shared" si="0"/>
        <v>0.0024998397103821474</v>
      </c>
    </row>
    <row r="19" spans="2:31" ht="12.75">
      <c r="B19">
        <f t="shared" si="25"/>
        <v>0.15000000000000002</v>
      </c>
      <c r="C19">
        <f t="shared" si="16"/>
        <v>1.4395300240721554</v>
      </c>
      <c r="D19">
        <f t="shared" si="19"/>
        <v>0.20722466902051803</v>
      </c>
      <c r="E19">
        <f t="shared" si="20"/>
        <v>0.5</v>
      </c>
      <c r="F19">
        <f t="shared" si="21"/>
        <v>0.20715560140373085</v>
      </c>
      <c r="G19">
        <f t="shared" si="22"/>
        <v>0.29284439859626915</v>
      </c>
      <c r="H19">
        <f t="shared" si="5"/>
        <v>0.23652384032543136</v>
      </c>
      <c r="I19" s="1">
        <f t="shared" si="18"/>
        <v>0.0049741741100454975</v>
      </c>
      <c r="K19">
        <f t="shared" si="6"/>
        <v>0.2395653736095101</v>
      </c>
      <c r="L19" s="1">
        <f t="shared" si="23"/>
        <v>0.23804460696747073</v>
      </c>
      <c r="M19" s="1">
        <f t="shared" si="24"/>
        <v>0.0015207666420393728</v>
      </c>
      <c r="O19">
        <f t="shared" si="26"/>
        <v>0.15000000000000002</v>
      </c>
      <c r="P19">
        <f t="shared" si="27"/>
        <v>24.14449338041036</v>
      </c>
      <c r="Q19">
        <f t="shared" si="28"/>
        <v>11.97224669020518</v>
      </c>
      <c r="R19">
        <f t="shared" si="29"/>
        <v>0.25228685420347674</v>
      </c>
      <c r="S19">
        <f t="shared" si="30"/>
        <v>0.7477131457965233</v>
      </c>
      <c r="T19">
        <f t="shared" si="13"/>
        <v>0.2602402059897698</v>
      </c>
      <c r="U19">
        <f t="shared" si="14"/>
        <v>0.2602402059897698</v>
      </c>
      <c r="X19" s="1">
        <f t="shared" si="31"/>
        <v>-0.2337849455372299</v>
      </c>
      <c r="Y19" s="1">
        <f aca="true" t="shared" si="34" ref="Y19:Y34">NORMDIST(X19,G$5,G$6,FALSE)/$I$63</f>
        <v>0.0012986948236382982</v>
      </c>
      <c r="Z19" s="1">
        <f t="shared" si="32"/>
        <v>0.0002652265553491884</v>
      </c>
      <c r="AA19" s="1">
        <f t="shared" si="33"/>
        <v>0.0006493474118191491</v>
      </c>
      <c r="AC19">
        <f t="shared" si="15"/>
        <v>0.11902230348373537</v>
      </c>
      <c r="AE19">
        <f t="shared" si="0"/>
        <v>0.0024997530857484946</v>
      </c>
    </row>
    <row r="20" spans="2:31" ht="12.75">
      <c r="B20">
        <f t="shared" si="25"/>
        <v>0.2</v>
      </c>
      <c r="C20">
        <f t="shared" si="16"/>
        <v>1.2815507943741977</v>
      </c>
      <c r="D20">
        <f t="shared" si="19"/>
        <v>0.1642372438561137</v>
      </c>
      <c r="E20">
        <f t="shared" si="20"/>
        <v>0.5</v>
      </c>
      <c r="F20">
        <f t="shared" si="21"/>
        <v>0.18779545805550985</v>
      </c>
      <c r="G20">
        <f t="shared" si="22"/>
        <v>0.31220454194449015</v>
      </c>
      <c r="H20">
        <f t="shared" si="5"/>
        <v>0.27733331667775496</v>
      </c>
      <c r="I20" s="1">
        <f t="shared" si="18"/>
        <v>0.004980766830047243</v>
      </c>
      <c r="K20">
        <f t="shared" si="6"/>
        <v>0.2795256416344665</v>
      </c>
      <c r="L20" s="1">
        <f t="shared" si="23"/>
        <v>0.2784294791561107</v>
      </c>
      <c r="M20" s="1">
        <f t="shared" si="24"/>
        <v>0.0010961624783557555</v>
      </c>
      <c r="O20">
        <f t="shared" si="26"/>
        <v>0.2</v>
      </c>
      <c r="P20">
        <f t="shared" si="27"/>
        <v>23.284744877122275</v>
      </c>
      <c r="Q20">
        <f t="shared" si="28"/>
        <v>11.542372438561138</v>
      </c>
      <c r="R20">
        <f t="shared" si="29"/>
        <v>0.270066225231367</v>
      </c>
      <c r="S20">
        <f t="shared" si="30"/>
        <v>0.729933774768633</v>
      </c>
      <c r="T20">
        <f t="shared" si="13"/>
        <v>0.301985992974632</v>
      </c>
      <c r="U20">
        <f t="shared" si="14"/>
        <v>0.30198599297438095</v>
      </c>
      <c r="X20" s="1">
        <f t="shared" si="31"/>
        <v>-0.16658804298848978</v>
      </c>
      <c r="Y20" s="1">
        <f t="shared" si="34"/>
        <v>0.0065953165158519666</v>
      </c>
      <c r="Z20" s="1">
        <f t="shared" si="32"/>
        <v>0.0010980074452753277</v>
      </c>
      <c r="AA20" s="1">
        <f t="shared" si="33"/>
        <v>0.0032976582579259833</v>
      </c>
      <c r="AC20">
        <f t="shared" si="15"/>
        <v>0.13921473957805536</v>
      </c>
      <c r="AE20">
        <f t="shared" si="0"/>
        <v>0.002494956816941858</v>
      </c>
    </row>
    <row r="21" spans="2:31" ht="12.75">
      <c r="B21">
        <f t="shared" si="25"/>
        <v>0.25</v>
      </c>
      <c r="C21">
        <f t="shared" si="16"/>
        <v>1.1503493624331895</v>
      </c>
      <c r="D21">
        <f t="shared" si="19"/>
        <v>0.13233036556504457</v>
      </c>
      <c r="E21">
        <f t="shared" si="20"/>
        <v>0.5</v>
      </c>
      <c r="F21">
        <f t="shared" si="21"/>
        <v>0.17092798916204807</v>
      </c>
      <c r="G21">
        <f t="shared" si="22"/>
        <v>0.3290720108379519</v>
      </c>
      <c r="H21">
        <f t="shared" si="5"/>
        <v>0.3132433562666858</v>
      </c>
      <c r="I21" s="1">
        <f t="shared" si="18"/>
        <v>0.00497535304642794</v>
      </c>
      <c r="K21">
        <f t="shared" si="6"/>
        <v>0.3132201306322842</v>
      </c>
      <c r="L21" s="1">
        <f t="shared" si="23"/>
        <v>0.313231743449485</v>
      </c>
      <c r="M21" s="1">
        <f t="shared" si="24"/>
        <v>-1.1612817200801206E-05</v>
      </c>
      <c r="O21">
        <f t="shared" si="26"/>
        <v>0.25</v>
      </c>
      <c r="P21">
        <f t="shared" si="27"/>
        <v>22.64660731130089</v>
      </c>
      <c r="Q21">
        <f t="shared" si="28"/>
        <v>11.223303655650446</v>
      </c>
      <c r="R21">
        <f t="shared" si="29"/>
        <v>0.2856717221365136</v>
      </c>
      <c r="S21">
        <f t="shared" si="30"/>
        <v>0.7143282778634864</v>
      </c>
      <c r="T21">
        <f t="shared" si="13"/>
        <v>0.33739706987266294</v>
      </c>
      <c r="U21">
        <f t="shared" si="14"/>
        <v>0.337397069872031</v>
      </c>
      <c r="X21" s="1">
        <f t="shared" si="31"/>
        <v>-0.09939114043974967</v>
      </c>
      <c r="Y21" s="1">
        <f t="shared" si="34"/>
        <v>0.02608498283213976</v>
      </c>
      <c r="Z21" s="1">
        <f t="shared" si="32"/>
        <v>0.003575963350337829</v>
      </c>
      <c r="AA21" s="1">
        <f t="shared" si="33"/>
        <v>0.01304249141606988</v>
      </c>
      <c r="AC21">
        <f t="shared" si="15"/>
        <v>0.1566158717247425</v>
      </c>
      <c r="AE21">
        <f t="shared" si="0"/>
        <v>0.0024944919277543193</v>
      </c>
    </row>
    <row r="22" spans="2:31" ht="12.75">
      <c r="B22">
        <f t="shared" si="25"/>
        <v>0.3</v>
      </c>
      <c r="C22">
        <f t="shared" si="16"/>
        <v>1.0364328772993758</v>
      </c>
      <c r="D22">
        <f t="shared" si="19"/>
        <v>0.10741931091470631</v>
      </c>
      <c r="E22">
        <f t="shared" si="20"/>
        <v>0.5</v>
      </c>
      <c r="F22">
        <f t="shared" si="21"/>
        <v>0.1557238524548594</v>
      </c>
      <c r="G22">
        <f t="shared" si="22"/>
        <v>0.3442761475451406</v>
      </c>
      <c r="H22">
        <f t="shared" si="5"/>
        <v>0.3412302442075246</v>
      </c>
      <c r="I22" s="1">
        <f t="shared" si="18"/>
        <v>0.0049901146645849395</v>
      </c>
      <c r="K22">
        <f t="shared" si="6"/>
        <v>0.3448395489053312</v>
      </c>
      <c r="L22" s="1">
        <f t="shared" si="23"/>
        <v>0.34303489655642794</v>
      </c>
      <c r="M22" s="1">
        <f t="shared" si="24"/>
        <v>0.0018046523489033128</v>
      </c>
      <c r="O22">
        <f t="shared" si="26"/>
        <v>0.3</v>
      </c>
      <c r="P22">
        <f t="shared" si="27"/>
        <v>22.148386218294128</v>
      </c>
      <c r="Q22">
        <f t="shared" si="28"/>
        <v>10.974193109147063</v>
      </c>
      <c r="R22">
        <f t="shared" si="29"/>
        <v>0.2998308190794441</v>
      </c>
      <c r="S22">
        <f t="shared" si="30"/>
        <v>0.7001691809205559</v>
      </c>
      <c r="T22">
        <f t="shared" si="13"/>
        <v>0.36721229168656183</v>
      </c>
      <c r="U22">
        <f t="shared" si="14"/>
        <v>0.36721229168693215</v>
      </c>
      <c r="X22" s="1">
        <f t="shared" si="31"/>
        <v>-0.03219423789100957</v>
      </c>
      <c r="Y22" s="1">
        <f t="shared" si="34"/>
        <v>0.08034740362329446</v>
      </c>
      <c r="Z22" s="1">
        <f t="shared" si="32"/>
        <v>0.00917542810895399</v>
      </c>
      <c r="AA22" s="1">
        <f t="shared" si="33"/>
        <v>0.04017370181164723</v>
      </c>
      <c r="AC22">
        <f t="shared" si="15"/>
        <v>0.17151744827821397</v>
      </c>
      <c r="AE22">
        <f t="shared" si="0"/>
        <v>0.0024937899409617653</v>
      </c>
    </row>
    <row r="23" spans="2:31" ht="12.75">
      <c r="B23">
        <f t="shared" si="25"/>
        <v>0.35</v>
      </c>
      <c r="C23">
        <f t="shared" si="16"/>
        <v>0.9345899343315978</v>
      </c>
      <c r="D23">
        <f t="shared" si="19"/>
        <v>0.08734583453539402</v>
      </c>
      <c r="E23">
        <f t="shared" si="20"/>
        <v>0.5</v>
      </c>
      <c r="F23">
        <f t="shared" si="21"/>
        <v>0.14171220516560384</v>
      </c>
      <c r="G23">
        <f t="shared" si="22"/>
        <v>0.35828779483439616</v>
      </c>
      <c r="H23">
        <f t="shared" si="5"/>
        <v>0.37105069772161775</v>
      </c>
      <c r="I23" s="1">
        <f t="shared" si="18"/>
        <v>0.005025140023968525</v>
      </c>
      <c r="K23">
        <f t="shared" si="6"/>
        <v>0.3667177714227014</v>
      </c>
      <c r="L23" s="1">
        <f t="shared" si="23"/>
        <v>0.3688842345721596</v>
      </c>
      <c r="M23" s="1">
        <f t="shared" si="24"/>
        <v>-0.0021664631494581754</v>
      </c>
      <c r="O23">
        <f t="shared" si="26"/>
        <v>0.35</v>
      </c>
      <c r="P23">
        <f t="shared" si="27"/>
        <v>21.74691669070788</v>
      </c>
      <c r="Q23">
        <f t="shared" si="28"/>
        <v>10.77345834535394</v>
      </c>
      <c r="R23">
        <f t="shared" si="29"/>
        <v>0.3129574125703023</v>
      </c>
      <c r="S23">
        <f t="shared" si="30"/>
        <v>0.6870425874296977</v>
      </c>
      <c r="T23">
        <f t="shared" si="13"/>
        <v>0.39263338869279013</v>
      </c>
      <c r="U23">
        <f t="shared" si="14"/>
        <v>0.39263338869279013</v>
      </c>
      <c r="X23" s="1">
        <f t="shared" si="31"/>
        <v>0.035002664657730526</v>
      </c>
      <c r="Y23" s="1">
        <f t="shared" si="34"/>
        <v>0.19274340148632357</v>
      </c>
      <c r="Z23" s="1">
        <f t="shared" si="32"/>
        <v>0.018574416009251752</v>
      </c>
      <c r="AA23" s="1">
        <f t="shared" si="33"/>
        <v>0.09637170074316179</v>
      </c>
      <c r="AC23">
        <f t="shared" si="15"/>
        <v>0.1844421172860798</v>
      </c>
      <c r="AE23">
        <f t="shared" si="0"/>
        <v>0.0024972374213629014</v>
      </c>
    </row>
    <row r="24" spans="2:31" ht="12.75">
      <c r="B24">
        <f t="shared" si="25"/>
        <v>0.39999999999999997</v>
      </c>
      <c r="C24">
        <f t="shared" si="16"/>
        <v>0.841621385916369</v>
      </c>
      <c r="D24">
        <f t="shared" si="19"/>
        <v>0.07083265572317898</v>
      </c>
      <c r="E24">
        <f t="shared" si="20"/>
        <v>0.5</v>
      </c>
      <c r="F24">
        <f t="shared" si="21"/>
        <v>0.12859555687470692</v>
      </c>
      <c r="G24">
        <f t="shared" si="22"/>
        <v>0.3714044431252931</v>
      </c>
      <c r="H24">
        <f t="shared" si="5"/>
        <v>0.39517248864772614</v>
      </c>
      <c r="I24" s="1">
        <f t="shared" si="18"/>
        <v>0.005026803678544891</v>
      </c>
      <c r="K24">
        <f t="shared" si="6"/>
        <v>0.39015388532942935</v>
      </c>
      <c r="L24" s="1">
        <f t="shared" si="23"/>
        <v>0.3926631869885777</v>
      </c>
      <c r="M24" s="1">
        <f t="shared" si="24"/>
        <v>-0.002509301659148422</v>
      </c>
      <c r="O24">
        <f t="shared" si="26"/>
        <v>0.39999999999999997</v>
      </c>
      <c r="P24">
        <f t="shared" si="27"/>
        <v>21.41665311446358</v>
      </c>
      <c r="Q24">
        <f t="shared" si="28"/>
        <v>10.60832655723179</v>
      </c>
      <c r="R24">
        <f t="shared" si="29"/>
        <v>0.3253136615403702</v>
      </c>
      <c r="S24">
        <f t="shared" si="30"/>
        <v>0.6746863384596298</v>
      </c>
      <c r="T24">
        <f t="shared" si="13"/>
        <v>0.4157162562089855</v>
      </c>
      <c r="U24">
        <f t="shared" si="14"/>
        <v>0.4157162562089855</v>
      </c>
      <c r="X24" s="1">
        <f t="shared" si="31"/>
        <v>0.10219956720647062</v>
      </c>
      <c r="Y24" s="1">
        <f t="shared" si="34"/>
        <v>0.3600920806485598</v>
      </c>
      <c r="Z24" s="1">
        <f t="shared" si="32"/>
        <v>0.02970180256417214</v>
      </c>
      <c r="AA24" s="1">
        <f t="shared" si="33"/>
        <v>0.1800460403242799</v>
      </c>
      <c r="AC24">
        <f t="shared" si="15"/>
        <v>0.19633159349428886</v>
      </c>
      <c r="AE24">
        <f t="shared" si="0"/>
        <v>0.002505585883699579</v>
      </c>
    </row>
    <row r="25" spans="2:31" ht="12.75">
      <c r="B25">
        <f t="shared" si="25"/>
        <v>0.44999999999999996</v>
      </c>
      <c r="C25">
        <f t="shared" si="16"/>
        <v>0.755414930608822</v>
      </c>
      <c r="D25">
        <f t="shared" si="19"/>
        <v>0.057065171738673134</v>
      </c>
      <c r="E25">
        <f t="shared" si="20"/>
        <v>0.5</v>
      </c>
      <c r="F25">
        <f t="shared" si="21"/>
        <v>0.1161728614811474</v>
      </c>
      <c r="G25">
        <f t="shared" si="22"/>
        <v>0.3838271385188526</v>
      </c>
      <c r="H25">
        <f t="shared" si="5"/>
        <v>0.41412106952017647</v>
      </c>
      <c r="I25" s="1">
        <f t="shared" si="18"/>
        <v>0.005016646852389518</v>
      </c>
      <c r="K25">
        <f t="shared" si="6"/>
        <v>0.4141063332449299</v>
      </c>
      <c r="L25" s="1">
        <f t="shared" si="23"/>
        <v>0.4141137013825532</v>
      </c>
      <c r="M25" s="1">
        <f t="shared" si="24"/>
        <v>-7.368137623253723E-06</v>
      </c>
      <c r="O25">
        <f t="shared" si="26"/>
        <v>0.44999999999999996</v>
      </c>
      <c r="P25">
        <f t="shared" si="27"/>
        <v>21.141303434773462</v>
      </c>
      <c r="Q25">
        <f t="shared" si="28"/>
        <v>10.470651717386732</v>
      </c>
      <c r="R25">
        <f t="shared" si="29"/>
        <v>0.3370771776738952</v>
      </c>
      <c r="S25">
        <f t="shared" si="30"/>
        <v>0.6629228223261048</v>
      </c>
      <c r="T25">
        <f t="shared" si="13"/>
        <v>0.43621590860551224</v>
      </c>
      <c r="U25">
        <f t="shared" si="14"/>
        <v>0.43621590860551224</v>
      </c>
      <c r="X25" s="1">
        <f t="shared" si="31"/>
        <v>0.16939646975521072</v>
      </c>
      <c r="Y25" s="1">
        <f t="shared" si="34"/>
        <v>0.5239308858156595</v>
      </c>
      <c r="Z25" s="1">
        <f t="shared" si="32"/>
        <v>0.03755038035828662</v>
      </c>
      <c r="AA25" s="1">
        <f t="shared" si="33"/>
        <v>0.26196544290782975</v>
      </c>
      <c r="AC25">
        <f t="shared" si="15"/>
        <v>0.2070568506912766</v>
      </c>
      <c r="AE25">
        <f t="shared" si="0"/>
        <v>0.002503680979353489</v>
      </c>
    </row>
    <row r="26" spans="2:31" ht="12.75">
      <c r="B26">
        <f t="shared" si="25"/>
        <v>0.49999999999999994</v>
      </c>
      <c r="C26">
        <f t="shared" si="16"/>
        <v>0.6744903657818213</v>
      </c>
      <c r="D26">
        <f t="shared" si="19"/>
        <v>0.04549372535324951</v>
      </c>
      <c r="E26">
        <f t="shared" si="20"/>
        <v>0.5</v>
      </c>
      <c r="F26">
        <f t="shared" si="21"/>
        <v>0.10430017562457526</v>
      </c>
      <c r="G26">
        <f t="shared" si="22"/>
        <v>0.3956998243754247</v>
      </c>
      <c r="H26">
        <f t="shared" si="5"/>
        <v>0.4309525579627821</v>
      </c>
      <c r="I26" s="1">
        <f t="shared" si="18"/>
        <v>0.0050213645784801695</v>
      </c>
      <c r="J26">
        <f>SUM(I26:I35)</f>
        <v>0.05007356482804761</v>
      </c>
      <c r="K26">
        <f t="shared" si="6"/>
        <v>0.42783914150335456</v>
      </c>
      <c r="L26" s="1">
        <f t="shared" si="23"/>
        <v>0.4293958497330683</v>
      </c>
      <c r="M26" s="1">
        <f t="shared" si="24"/>
        <v>-0.0015567082297137658</v>
      </c>
      <c r="O26">
        <f t="shared" si="26"/>
        <v>0.49999999999999994</v>
      </c>
      <c r="P26">
        <f t="shared" si="27"/>
        <v>20.90987450706499</v>
      </c>
      <c r="Q26">
        <f t="shared" si="28"/>
        <v>10.354937253532494</v>
      </c>
      <c r="R26">
        <f t="shared" si="29"/>
        <v>0.34837553643204533</v>
      </c>
      <c r="S26">
        <f t="shared" si="30"/>
        <v>0.6516244635679547</v>
      </c>
      <c r="T26">
        <f t="shared" si="13"/>
        <v>0.4501366868574272</v>
      </c>
      <c r="U26">
        <f t="shared" si="14"/>
        <v>0.4501366868574272</v>
      </c>
      <c r="X26" s="1">
        <f>G5</f>
        <v>0.23659337230395083</v>
      </c>
      <c r="Y26" s="1">
        <f t="shared" si="34"/>
        <v>0.5936914727759465</v>
      </c>
      <c r="Z26" s="1">
        <f t="shared" si="32"/>
        <v>0.03755038035828662</v>
      </c>
      <c r="AA26" s="1">
        <f t="shared" si="33"/>
        <v>0.29684573638797324</v>
      </c>
      <c r="AC26">
        <f t="shared" si="15"/>
        <v>0.21469792486653416</v>
      </c>
      <c r="AE26">
        <f t="shared" si="0"/>
        <v>0.002501371987222464</v>
      </c>
    </row>
    <row r="27" spans="2:31" ht="12.75">
      <c r="B27">
        <f t="shared" si="25"/>
        <v>0.5499999999999999</v>
      </c>
      <c r="C27">
        <f t="shared" si="16"/>
        <v>0.5977608452667482</v>
      </c>
      <c r="D27">
        <f t="shared" si="19"/>
        <v>0.03573180281340173</v>
      </c>
      <c r="E27">
        <f t="shared" si="20"/>
        <v>0.5</v>
      </c>
      <c r="F27">
        <f t="shared" si="21"/>
        <v>0.09286965085095691</v>
      </c>
      <c r="G27">
        <f t="shared" si="22"/>
        <v>0.4071303491490431</v>
      </c>
      <c r="H27">
        <f t="shared" si="5"/>
        <v>0.4476360769298978</v>
      </c>
      <c r="I27" s="1">
        <f t="shared" si="18"/>
        <v>0.005023745776462065</v>
      </c>
      <c r="K27">
        <f t="shared" si="6"/>
        <v>0.44423339569336723</v>
      </c>
      <c r="L27" s="1">
        <f t="shared" si="23"/>
        <v>0.4459347363116325</v>
      </c>
      <c r="M27" s="1">
        <f t="shared" si="24"/>
        <v>-0.0017013406182653235</v>
      </c>
      <c r="O27">
        <f t="shared" si="26"/>
        <v>0.5499999999999999</v>
      </c>
      <c r="P27">
        <f t="shared" si="27"/>
        <v>20.714636056268034</v>
      </c>
      <c r="Q27">
        <f t="shared" si="28"/>
        <v>10.257318028134017</v>
      </c>
      <c r="R27">
        <f t="shared" si="29"/>
        <v>0.3593047196319319</v>
      </c>
      <c r="S27">
        <f t="shared" si="30"/>
        <v>0.6406952803680681</v>
      </c>
      <c r="T27">
        <f t="shared" si="13"/>
        <v>0.4653104521860666</v>
      </c>
      <c r="U27">
        <f t="shared" si="14"/>
        <v>0.4653104521860666</v>
      </c>
      <c r="X27" s="1">
        <f aca="true" t="shared" si="35" ref="X27:X34">X26+G$6/2</f>
        <v>0.30379027485269094</v>
      </c>
      <c r="Y27" s="1">
        <f t="shared" si="34"/>
        <v>0.5239308858156595</v>
      </c>
      <c r="Z27" s="1">
        <f t="shared" si="32"/>
        <v>0.029701802564172146</v>
      </c>
      <c r="AA27" s="1">
        <f t="shared" si="33"/>
        <v>0.26196544290782975</v>
      </c>
      <c r="AC27">
        <f t="shared" si="15"/>
        <v>0.22296736815581625</v>
      </c>
      <c r="AE27">
        <f t="shared" si="0"/>
        <v>0.0025021385813938806</v>
      </c>
    </row>
    <row r="28" spans="2:31" ht="12.75">
      <c r="B28">
        <f t="shared" si="25"/>
        <v>0.6</v>
      </c>
      <c r="C28">
        <f t="shared" si="16"/>
        <v>0.5244010026217438</v>
      </c>
      <c r="D28">
        <f t="shared" si="19"/>
        <v>0.027499641155069015</v>
      </c>
      <c r="E28">
        <f t="shared" si="20"/>
        <v>0.5</v>
      </c>
      <c r="F28">
        <f t="shared" si="21"/>
        <v>0.0817979987129729</v>
      </c>
      <c r="G28">
        <f t="shared" si="22"/>
        <v>0.4182020012870271</v>
      </c>
      <c r="H28">
        <f t="shared" si="5"/>
        <v>0.4598609639547016</v>
      </c>
      <c r="I28" s="1">
        <f t="shared" si="18"/>
        <v>0.005012419485773186</v>
      </c>
      <c r="K28">
        <f t="shared" si="6"/>
        <v>0.4562299655085001</v>
      </c>
      <c r="L28" s="1">
        <f t="shared" si="23"/>
        <v>0.45804546473160085</v>
      </c>
      <c r="M28" s="1">
        <f t="shared" si="24"/>
        <v>-0.0018154992231007583</v>
      </c>
      <c r="O28">
        <f t="shared" si="26"/>
        <v>0.6</v>
      </c>
      <c r="P28">
        <f t="shared" si="27"/>
        <v>20.54999282310138</v>
      </c>
      <c r="Q28">
        <f t="shared" si="28"/>
        <v>10.17499641155069</v>
      </c>
      <c r="R28">
        <f t="shared" si="29"/>
        <v>0.36993920095278554</v>
      </c>
      <c r="S28">
        <f t="shared" si="30"/>
        <v>0.6300607990472145</v>
      </c>
      <c r="T28">
        <f t="shared" si="13"/>
        <v>0.47580652812258994</v>
      </c>
      <c r="U28">
        <f t="shared" si="14"/>
        <v>0.47580652812258994</v>
      </c>
      <c r="X28" s="1">
        <f t="shared" si="35"/>
        <v>0.37098717740143106</v>
      </c>
      <c r="Y28" s="1">
        <f t="shared" si="34"/>
        <v>0.3600920806485598</v>
      </c>
      <c r="Z28" s="1">
        <f t="shared" si="32"/>
        <v>0.018574416009251755</v>
      </c>
      <c r="AA28" s="1">
        <f t="shared" si="33"/>
        <v>0.1800460403242799</v>
      </c>
      <c r="AC28">
        <f t="shared" si="15"/>
        <v>0.22902273236580042</v>
      </c>
      <c r="AE28">
        <f t="shared" si="0"/>
        <v>0.002501305610616128</v>
      </c>
    </row>
    <row r="29" spans="2:31" ht="12.75">
      <c r="B29">
        <f t="shared" si="25"/>
        <v>0.65</v>
      </c>
      <c r="C29">
        <f t="shared" si="16"/>
        <v>0.4537628228717949</v>
      </c>
      <c r="D29">
        <f t="shared" si="19"/>
        <v>0.020590069942057993</v>
      </c>
      <c r="E29">
        <f t="shared" si="20"/>
        <v>0.5</v>
      </c>
      <c r="F29">
        <f t="shared" si="21"/>
        <v>0.07101878630655321</v>
      </c>
      <c r="G29">
        <f t="shared" si="22"/>
        <v>0.4289812136934468</v>
      </c>
      <c r="H29">
        <f t="shared" si="5"/>
        <v>0.47015494013639775</v>
      </c>
      <c r="I29" s="1">
        <f t="shared" si="18"/>
        <v>0.005018533071879201</v>
      </c>
      <c r="K29">
        <f t="shared" si="6"/>
        <v>0.4701462424077324</v>
      </c>
      <c r="L29" s="1">
        <f t="shared" si="23"/>
        <v>0.47015059127206504</v>
      </c>
      <c r="M29" s="1">
        <f t="shared" si="24"/>
        <v>-4.348864332703872E-06</v>
      </c>
      <c r="O29">
        <f t="shared" si="26"/>
        <v>0.65</v>
      </c>
      <c r="P29">
        <f t="shared" si="27"/>
        <v>20.41180139884116</v>
      </c>
      <c r="Q29">
        <f t="shared" si="28"/>
        <v>10.10590069942058</v>
      </c>
      <c r="R29">
        <f t="shared" si="29"/>
        <v>0.3803387338008528</v>
      </c>
      <c r="S29">
        <f t="shared" si="30"/>
        <v>0.6196612661991472</v>
      </c>
      <c r="T29">
        <f t="shared" si="13"/>
        <v>0.48625333664873677</v>
      </c>
      <c r="U29">
        <f t="shared" si="14"/>
        <v>0.48625333664939296</v>
      </c>
      <c r="X29" s="1">
        <f t="shared" si="35"/>
        <v>0.43818407995017117</v>
      </c>
      <c r="Y29" s="1">
        <f t="shared" si="34"/>
        <v>0.19274340148632346</v>
      </c>
      <c r="Z29" s="1">
        <f t="shared" si="32"/>
        <v>0.009175428108953984</v>
      </c>
      <c r="AA29" s="1">
        <f t="shared" si="33"/>
        <v>0.09637170074316173</v>
      </c>
      <c r="AC29">
        <f t="shared" si="15"/>
        <v>0.23507529563603252</v>
      </c>
      <c r="AE29">
        <f t="shared" si="0"/>
        <v>0.0025039082928056348</v>
      </c>
    </row>
    <row r="30" spans="2:31" ht="12.75">
      <c r="B30">
        <f t="shared" si="25"/>
        <v>0.7000000000000001</v>
      </c>
      <c r="C30">
        <f t="shared" si="16"/>
        <v>0.38532107282662764</v>
      </c>
      <c r="D30">
        <f t="shared" si="19"/>
        <v>0.014847232916426329</v>
      </c>
      <c r="E30">
        <f t="shared" si="20"/>
        <v>0.5</v>
      </c>
      <c r="F30">
        <f t="shared" si="21"/>
        <v>0.060477304910599286</v>
      </c>
      <c r="G30">
        <f t="shared" si="22"/>
        <v>0.43952269508940073</v>
      </c>
      <c r="H30">
        <f t="shared" si="5"/>
        <v>0.4819945506942592</v>
      </c>
      <c r="I30" s="1">
        <f t="shared" si="18"/>
        <v>0.005013991844298058</v>
      </c>
      <c r="K30">
        <f t="shared" si="6"/>
        <v>0.4779368422451194</v>
      </c>
      <c r="L30" s="1">
        <f t="shared" si="23"/>
        <v>0.47996569646968934</v>
      </c>
      <c r="M30" s="1">
        <f t="shared" si="24"/>
        <v>-0.002028854224569887</v>
      </c>
      <c r="O30">
        <f t="shared" si="26"/>
        <v>0.7000000000000001</v>
      </c>
      <c r="P30">
        <f t="shared" si="27"/>
        <v>20.296944658328528</v>
      </c>
      <c r="Q30">
        <f t="shared" si="28"/>
        <v>10.048472329164264</v>
      </c>
      <c r="R30">
        <f t="shared" si="29"/>
        <v>0.3905528962229078</v>
      </c>
      <c r="S30">
        <f t="shared" si="30"/>
        <v>0.6094471037770922</v>
      </c>
      <c r="T30">
        <f t="shared" si="13"/>
        <v>0.49429172518315073</v>
      </c>
      <c r="U30">
        <f t="shared" si="14"/>
        <v>0.49429172518315073</v>
      </c>
      <c r="X30" s="1">
        <f t="shared" si="35"/>
        <v>0.5053809824989113</v>
      </c>
      <c r="Y30" s="1">
        <f t="shared" si="34"/>
        <v>0.08034740362329439</v>
      </c>
      <c r="Z30" s="1">
        <f t="shared" si="32"/>
        <v>0.003575963350337826</v>
      </c>
      <c r="AA30" s="1">
        <f t="shared" si="33"/>
        <v>0.04017370181164719</v>
      </c>
      <c r="AC30">
        <f t="shared" si="15"/>
        <v>0.23998284823484467</v>
      </c>
      <c r="AE30">
        <f t="shared" si="0"/>
        <v>0.002501738473597068</v>
      </c>
    </row>
    <row r="31" spans="2:31" ht="12.75">
      <c r="B31">
        <f t="shared" si="25"/>
        <v>0.7500000000000001</v>
      </c>
      <c r="C31">
        <f t="shared" si="16"/>
        <v>0.318639195029391</v>
      </c>
      <c r="D31">
        <f t="shared" si="19"/>
        <v>0.010153093660897826</v>
      </c>
      <c r="E31">
        <f t="shared" si="20"/>
        <v>0.5</v>
      </c>
      <c r="F31">
        <f t="shared" si="21"/>
        <v>0.05012744873084577</v>
      </c>
      <c r="G31">
        <f t="shared" si="22"/>
        <v>0.4498725512691542</v>
      </c>
      <c r="H31">
        <f t="shared" si="5"/>
        <v>0.4869062257448361</v>
      </c>
      <c r="I31" s="1">
        <f t="shared" si="18"/>
        <v>0.004994916854037736</v>
      </c>
      <c r="K31">
        <f t="shared" si="6"/>
        <v>0.48690014937559667</v>
      </c>
      <c r="L31" s="1">
        <f t="shared" si="23"/>
        <v>0.4869031875602164</v>
      </c>
      <c r="M31" s="1">
        <f t="shared" si="24"/>
        <v>-3.038184619719164E-06</v>
      </c>
      <c r="O31">
        <f t="shared" si="26"/>
        <v>0.7500000000000001</v>
      </c>
      <c r="P31">
        <f t="shared" si="27"/>
        <v>20.203061873217955</v>
      </c>
      <c r="Q31">
        <f t="shared" si="28"/>
        <v>10.001530936608978</v>
      </c>
      <c r="R31">
        <f t="shared" si="29"/>
        <v>0.40062383868893997</v>
      </c>
      <c r="S31">
        <f t="shared" si="30"/>
        <v>0.59937616131106</v>
      </c>
      <c r="T31">
        <f t="shared" si="13"/>
        <v>0.4993428278769637</v>
      </c>
      <c r="U31">
        <f t="shared" si="14"/>
        <v>0.49934282787696366</v>
      </c>
      <c r="X31" s="1">
        <f t="shared" si="35"/>
        <v>0.5725778850476514</v>
      </c>
      <c r="Y31" s="1">
        <f t="shared" si="34"/>
        <v>0.026084982832139718</v>
      </c>
      <c r="Z31" s="1">
        <f t="shared" si="32"/>
        <v>0.0010980074452753257</v>
      </c>
      <c r="AA31" s="1">
        <f t="shared" si="33"/>
        <v>0.013042491416069859</v>
      </c>
      <c r="AC31">
        <f t="shared" si="15"/>
        <v>0.2434515937801082</v>
      </c>
      <c r="AE31">
        <f t="shared" si="0"/>
        <v>0.0025030025518983697</v>
      </c>
    </row>
    <row r="32" spans="2:31" ht="12.75">
      <c r="B32">
        <f t="shared" si="25"/>
        <v>0.8000000000000002</v>
      </c>
      <c r="C32">
        <f t="shared" si="16"/>
        <v>0.25334657038911246</v>
      </c>
      <c r="D32">
        <f t="shared" si="19"/>
        <v>0.006418448472792551</v>
      </c>
      <c r="E32">
        <f t="shared" si="20"/>
        <v>0.5</v>
      </c>
      <c r="F32">
        <f t="shared" si="21"/>
        <v>0.0399296716839667</v>
      </c>
      <c r="G32">
        <f t="shared" si="22"/>
        <v>0.4600703283160333</v>
      </c>
      <c r="H32">
        <f t="shared" si="5"/>
        <v>0.49270272845687957</v>
      </c>
      <c r="I32" s="1">
        <f t="shared" si="18"/>
        <v>0.005000488110490304</v>
      </c>
      <c r="K32">
        <f t="shared" si="6"/>
        <v>0.49705808593239575</v>
      </c>
      <c r="L32" s="1">
        <f t="shared" si="23"/>
        <v>0.49488040719463766</v>
      </c>
      <c r="M32" s="1">
        <f t="shared" si="24"/>
        <v>0.002177678737758093</v>
      </c>
      <c r="O32">
        <f t="shared" si="26"/>
        <v>0.8000000000000002</v>
      </c>
      <c r="P32">
        <f t="shared" si="27"/>
        <v>20.128368969455853</v>
      </c>
      <c r="Q32">
        <f t="shared" si="28"/>
        <v>9.964184484727925</v>
      </c>
      <c r="R32">
        <f t="shared" si="29"/>
        <v>0.4105880743886317</v>
      </c>
      <c r="S32">
        <f t="shared" si="30"/>
        <v>0.5894119256113683</v>
      </c>
      <c r="T32">
        <f t="shared" si="13"/>
        <v>0.5054381455041416</v>
      </c>
      <c r="U32">
        <f t="shared" si="14"/>
        <v>0.5054381455048444</v>
      </c>
      <c r="X32" s="1">
        <f t="shared" si="35"/>
        <v>0.6397747875963915</v>
      </c>
      <c r="Y32" s="1">
        <f t="shared" si="34"/>
        <v>0.006595316515851955</v>
      </c>
      <c r="Z32" s="1">
        <f t="shared" si="32"/>
        <v>0.0002652265553491879</v>
      </c>
      <c r="AA32" s="1">
        <f t="shared" si="33"/>
        <v>0.0032976582579259776</v>
      </c>
      <c r="AC32">
        <f t="shared" si="15"/>
        <v>0.24744020359731883</v>
      </c>
      <c r="AE32">
        <f t="shared" si="0"/>
        <v>0.0025057277182239353</v>
      </c>
    </row>
    <row r="33" spans="2:31" ht="12.75">
      <c r="B33">
        <f t="shared" si="25"/>
        <v>0.8500000000000002</v>
      </c>
      <c r="C33">
        <f t="shared" si="16"/>
        <v>0.18911805454990827</v>
      </c>
      <c r="D33">
        <f t="shared" si="19"/>
        <v>0.0035765638556742078</v>
      </c>
      <c r="E33">
        <f t="shared" si="20"/>
        <v>0.5</v>
      </c>
      <c r="F33">
        <f t="shared" si="21"/>
        <v>0.029848859418472887</v>
      </c>
      <c r="G33">
        <f t="shared" si="22"/>
        <v>0.4701511405815271</v>
      </c>
      <c r="H33">
        <f t="shared" si="5"/>
        <v>0.49937766720860566</v>
      </c>
      <c r="I33" s="1">
        <f t="shared" si="18"/>
        <v>0.005006598718595809</v>
      </c>
      <c r="K33">
        <f t="shared" si="6"/>
        <v>0.4993740725350243</v>
      </c>
      <c r="L33" s="1">
        <f t="shared" si="23"/>
        <v>0.499375869871815</v>
      </c>
      <c r="M33" s="1">
        <f t="shared" si="24"/>
        <v>-1.797336790676507E-06</v>
      </c>
      <c r="O33">
        <f t="shared" si="26"/>
        <v>0.8500000000000002</v>
      </c>
      <c r="P33">
        <f t="shared" si="27"/>
        <v>20.071531277113483</v>
      </c>
      <c r="Q33">
        <f t="shared" si="28"/>
        <v>9.935765638556742</v>
      </c>
      <c r="R33">
        <f t="shared" si="29"/>
        <v>0.42047841619421705</v>
      </c>
      <c r="S33">
        <f t="shared" si="30"/>
        <v>0.5795215838057829</v>
      </c>
      <c r="T33">
        <f t="shared" si="13"/>
        <v>0.5079595640687641</v>
      </c>
      <c r="U33">
        <f t="shared" si="14"/>
        <v>0.5079595640680479</v>
      </c>
      <c r="X33" s="1">
        <f t="shared" si="35"/>
        <v>0.7069716901451316</v>
      </c>
      <c r="Y33" s="1">
        <f t="shared" si="34"/>
        <v>0.0012986948236382969</v>
      </c>
      <c r="Z33" s="1">
        <f t="shared" si="32"/>
        <v>5.032564604053217E-05</v>
      </c>
      <c r="AA33" s="1">
        <f t="shared" si="33"/>
        <v>0.0006493474118191484</v>
      </c>
      <c r="AC33">
        <f t="shared" si="15"/>
        <v>0.2496879349359075</v>
      </c>
      <c r="AE33">
        <f t="shared" si="0"/>
        <v>0.0025032918864912063</v>
      </c>
    </row>
    <row r="34" spans="2:31" ht="12.75">
      <c r="B34">
        <f t="shared" si="25"/>
        <v>0.9000000000000002</v>
      </c>
      <c r="C34">
        <f t="shared" si="16"/>
        <v>0.12566147233883385</v>
      </c>
      <c r="D34">
        <f t="shared" si="19"/>
        <v>0.0015790805630363502</v>
      </c>
      <c r="E34">
        <f t="shared" si="20"/>
        <v>0.5</v>
      </c>
      <c r="F34">
        <f t="shared" si="21"/>
        <v>0.019853154653821606</v>
      </c>
      <c r="G34">
        <f t="shared" si="22"/>
        <v>0.4801468453461784</v>
      </c>
      <c r="H34">
        <f t="shared" si="5"/>
        <v>0.5023723517197441</v>
      </c>
      <c r="I34" s="1">
        <f t="shared" si="18"/>
        <v>0.004989333345585585</v>
      </c>
      <c r="K34">
        <f t="shared" si="6"/>
        <v>0.502369965579067</v>
      </c>
      <c r="L34" s="1">
        <f t="shared" si="23"/>
        <v>0.5023711586494055</v>
      </c>
      <c r="M34" s="1">
        <f t="shared" si="24"/>
        <v>-1.19307033863425E-06</v>
      </c>
      <c r="O34">
        <f t="shared" si="26"/>
        <v>0.9000000000000002</v>
      </c>
      <c r="P34">
        <f t="shared" si="27"/>
        <v>20.031581611260727</v>
      </c>
      <c r="Q34">
        <f t="shared" si="28"/>
        <v>9.915790805630364</v>
      </c>
      <c r="R34">
        <f t="shared" si="29"/>
        <v>0.43032503279313017</v>
      </c>
      <c r="S34">
        <f t="shared" si="30"/>
        <v>0.5696749672068698</v>
      </c>
      <c r="T34">
        <f t="shared" si="13"/>
        <v>0.5089519361515638</v>
      </c>
      <c r="U34">
        <f t="shared" si="14"/>
        <v>0.5089519361522827</v>
      </c>
      <c r="X34" s="1">
        <f t="shared" si="35"/>
        <v>0.7741685926938717</v>
      </c>
      <c r="Y34" s="1">
        <f t="shared" si="34"/>
        <v>0.00019916130162073086</v>
      </c>
      <c r="Z34" s="1">
        <f t="shared" si="32"/>
        <v>-7.709221229740046E-05</v>
      </c>
      <c r="AA34" s="1">
        <f t="shared" si="33"/>
        <v>9.958065081036543E-05</v>
      </c>
      <c r="AC34">
        <f t="shared" si="15"/>
        <v>0.25118557932470276</v>
      </c>
      <c r="AE34">
        <f t="shared" si="0"/>
        <v>0.002500326878464618</v>
      </c>
    </row>
    <row r="35" spans="2:32" ht="12.75">
      <c r="B35">
        <f t="shared" si="25"/>
        <v>0.9500000000000003</v>
      </c>
      <c r="C35">
        <f t="shared" si="16"/>
        <v>0.06270624908211175</v>
      </c>
      <c r="D35">
        <f t="shared" si="19"/>
        <v>0.00039320736739478416</v>
      </c>
      <c r="E35">
        <f t="shared" si="20"/>
        <v>0.5</v>
      </c>
      <c r="F35">
        <f t="shared" si="21"/>
        <v>0.00991277983377652</v>
      </c>
      <c r="G35">
        <f t="shared" si="22"/>
        <v>0.49008722016622347</v>
      </c>
      <c r="H35">
        <f t="shared" si="5"/>
        <v>0.501479803940311</v>
      </c>
      <c r="I35" s="1">
        <f t="shared" si="18"/>
        <v>0.0049921730424454915</v>
      </c>
      <c r="K35">
        <f t="shared" si="6"/>
        <v>0.5060375158302043</v>
      </c>
      <c r="L35" s="1">
        <f t="shared" si="23"/>
        <v>0.5037586598852577</v>
      </c>
      <c r="M35" s="1">
        <f t="shared" si="24"/>
        <v>0.0022788559449467005</v>
      </c>
      <c r="O35">
        <f t="shared" si="26"/>
        <v>0.9500000000000003</v>
      </c>
      <c r="P35">
        <f t="shared" si="27"/>
        <v>20.007864147347895</v>
      </c>
      <c r="Q35">
        <f t="shared" si="28"/>
        <v>9.903932073673948</v>
      </c>
      <c r="R35">
        <f t="shared" si="29"/>
        <v>0.44015654166004153</v>
      </c>
      <c r="S35">
        <f t="shared" si="30"/>
        <v>0.5598434583399584</v>
      </c>
      <c r="T35">
        <f t="shared" si="13"/>
        <v>0.5083191720876907</v>
      </c>
      <c r="U35">
        <f t="shared" si="14"/>
        <v>0.5083191720862692</v>
      </c>
      <c r="X35" s="1"/>
      <c r="Y35" s="1"/>
      <c r="Z35" s="1"/>
      <c r="AA35" s="1"/>
      <c r="AC35">
        <f t="shared" si="15"/>
        <v>0.25187932994262885</v>
      </c>
      <c r="AE35">
        <f t="shared" si="0"/>
        <v>0.002501733970534774</v>
      </c>
      <c r="AF35">
        <f>SUM(AE10:AE35)</f>
        <v>0.054945858406134515</v>
      </c>
    </row>
    <row r="36" spans="2:31" ht="12.75">
      <c r="B36">
        <f t="shared" si="25"/>
        <v>1.0000000000000002</v>
      </c>
      <c r="C36">
        <f t="shared" si="16"/>
        <v>0</v>
      </c>
      <c r="D36">
        <f t="shared" si="19"/>
        <v>0</v>
      </c>
      <c r="E36">
        <f aca="true" t="shared" si="36" ref="E36:E55">(C$7+D36/2)/(1+D36)</f>
        <v>0.5</v>
      </c>
      <c r="F36">
        <f aca="true" t="shared" si="37" ref="F36:F55">C36*SQRT((C$7*(1-C$7)+D36/4)/E$7)/(1+D36)</f>
        <v>0</v>
      </c>
      <c r="G36">
        <f aca="true" t="shared" si="38" ref="G36:G55">E36-F36</f>
        <v>0.5</v>
      </c>
      <c r="H36">
        <f>IF(OR(G36=G90,C7=0),0,-B$9/(G36-G90))/$H$63</f>
        <v>0.505739790594675</v>
      </c>
      <c r="I36" s="1">
        <f t="shared" si="18"/>
        <v>0.004992173042431625</v>
      </c>
      <c r="J36">
        <f>SUM(I36:I45)</f>
        <v>0.05007356482801544</v>
      </c>
      <c r="K36">
        <f>IF(OR(G36=G142,C7=1),0,B$9/(G36-G142))/$H$63</f>
        <v>0.5057397905932551</v>
      </c>
      <c r="L36" s="1">
        <f t="shared" si="23"/>
        <v>0.5057397905939651</v>
      </c>
      <c r="M36" s="1">
        <f t="shared" si="24"/>
        <v>-7.098766019453251E-13</v>
      </c>
      <c r="O36">
        <f>B36</f>
        <v>1.0000000000000002</v>
      </c>
      <c r="P36">
        <f>2*($E$7+C36*C36)</f>
        <v>20</v>
      </c>
      <c r="Q36">
        <f>C36*C36-1/$E$7+4*$E$7*$C$7*(1-$C$7)</f>
        <v>9.9</v>
      </c>
      <c r="R36">
        <f>MIN($C$7,MAX(0,E36-(C36*SQRT(Q36-$O$5)+1)/P36))</f>
        <v>0.45</v>
      </c>
      <c r="S36">
        <f>MAX($C$7,MIN(1,E36+(C36*SQRT(Q36+$O$5)+1)/P36))</f>
        <v>0.55</v>
      </c>
      <c r="T36">
        <f t="shared" si="13"/>
        <v>0.5082876142314912</v>
      </c>
      <c r="U36">
        <f t="shared" si="14"/>
        <v>0.5082876142307742</v>
      </c>
      <c r="X36" s="1"/>
      <c r="Y36" s="1"/>
      <c r="AA36" s="1"/>
      <c r="AC36">
        <f t="shared" si="15"/>
        <v>0.25286989529698256</v>
      </c>
      <c r="AD36">
        <f>L36*(1-C$7)</f>
        <v>0.25286989529698256</v>
      </c>
      <c r="AE36">
        <f aca="true" t="shared" si="39" ref="AE36:AE54">(AD36+AD37)*(G37-G36)/2</f>
        <v>0.002501733970534823</v>
      </c>
    </row>
    <row r="37" spans="2:31" ht="12.75">
      <c r="B37">
        <f t="shared" si="25"/>
        <v>1.0500000000000003</v>
      </c>
      <c r="C37">
        <f t="shared" si="16"/>
        <v>-0.06270624908211175</v>
      </c>
      <c r="D37">
        <f t="shared" si="19"/>
        <v>0.00039320736739478416</v>
      </c>
      <c r="E37">
        <f t="shared" si="36"/>
        <v>0.5</v>
      </c>
      <c r="F37">
        <f t="shared" si="37"/>
        <v>-0.00991277983377652</v>
      </c>
      <c r="G37">
        <f t="shared" si="38"/>
        <v>0.5099127798337765</v>
      </c>
      <c r="H37">
        <f aca="true" t="shared" si="40" ref="H37:H61">IF(G37=G91,0,-B$9/(G37-G91))/$H$63</f>
        <v>0.501479803937519</v>
      </c>
      <c r="I37" s="1">
        <f t="shared" si="18"/>
        <v>0.004989333345578726</v>
      </c>
      <c r="K37">
        <f aca="true" t="shared" si="41" ref="K37:K61">IF(G37=G143,0,B$9/(G37-G143))/$H$63</f>
        <v>0.5060375158330472</v>
      </c>
      <c r="L37" s="1">
        <f t="shared" si="23"/>
        <v>0.5037586598852831</v>
      </c>
      <c r="M37" s="1">
        <f t="shared" si="24"/>
        <v>0.0022788559477641135</v>
      </c>
      <c r="R37">
        <f>S36</f>
        <v>0.55</v>
      </c>
      <c r="T37">
        <f>U36</f>
        <v>0.5082876142307742</v>
      </c>
      <c r="Z37">
        <f>SUM(Z11:Z35)</f>
        <v>0.19990600786303736</v>
      </c>
      <c r="AB37">
        <f>SUM(I11:I35)</f>
        <v>0.11857375369597786</v>
      </c>
      <c r="AD37">
        <f aca="true" t="shared" si="42" ref="AD37:AD55">L37*(1-C$7)</f>
        <v>0.25187932994264156</v>
      </c>
      <c r="AE37">
        <f t="shared" si="39"/>
        <v>0.002500326878466451</v>
      </c>
    </row>
    <row r="38" spans="2:31" ht="12.75">
      <c r="B38">
        <f t="shared" si="25"/>
        <v>1.1000000000000003</v>
      </c>
      <c r="C38">
        <f t="shared" si="16"/>
        <v>-0.12566147233883385</v>
      </c>
      <c r="D38">
        <f t="shared" si="19"/>
        <v>0.0015790805630363502</v>
      </c>
      <c r="E38">
        <f t="shared" si="36"/>
        <v>0.5</v>
      </c>
      <c r="F38">
        <f t="shared" si="37"/>
        <v>-0.019853154653821606</v>
      </c>
      <c r="G38">
        <f t="shared" si="38"/>
        <v>0.5198531546538216</v>
      </c>
      <c r="H38">
        <f t="shared" si="40"/>
        <v>0.5023723517211451</v>
      </c>
      <c r="I38" s="1">
        <f t="shared" si="18"/>
        <v>0.00500659871860973</v>
      </c>
      <c r="K38">
        <f t="shared" si="41"/>
        <v>0.502369965579067</v>
      </c>
      <c r="L38" s="1">
        <f t="shared" si="23"/>
        <v>0.5023711586501061</v>
      </c>
      <c r="M38" s="1">
        <f t="shared" si="24"/>
        <v>-1.1930710390739563E-06</v>
      </c>
      <c r="X38" s="1"/>
      <c r="Y38" s="1"/>
      <c r="AB38" s="4">
        <f>(AB37-Z37)/Z37</f>
        <v>-0.40685247550330295</v>
      </c>
      <c r="AD38">
        <f t="shared" si="42"/>
        <v>0.25118557932505303</v>
      </c>
      <c r="AE38">
        <f t="shared" si="39"/>
        <v>0.002503291886492957</v>
      </c>
    </row>
    <row r="39" spans="2:31" ht="12.75">
      <c r="B39">
        <f t="shared" si="25"/>
        <v>1.1500000000000004</v>
      </c>
      <c r="C39">
        <f t="shared" si="16"/>
        <v>-0.18911805454990827</v>
      </c>
      <c r="D39">
        <f t="shared" si="19"/>
        <v>0.0035765638556742078</v>
      </c>
      <c r="E39">
        <f t="shared" si="36"/>
        <v>0.5</v>
      </c>
      <c r="F39">
        <f t="shared" si="37"/>
        <v>-0.029848859418472887</v>
      </c>
      <c r="G39">
        <f t="shared" si="38"/>
        <v>0.5298488594184729</v>
      </c>
      <c r="H39">
        <f t="shared" si="40"/>
        <v>0.49937766720999</v>
      </c>
      <c r="I39" s="1">
        <f t="shared" si="18"/>
        <v>0.005000488110483643</v>
      </c>
      <c r="K39">
        <f t="shared" si="41"/>
        <v>0.49937407253363997</v>
      </c>
      <c r="L39" s="1">
        <f t="shared" si="23"/>
        <v>0.499375869871815</v>
      </c>
      <c r="M39" s="1">
        <f t="shared" si="24"/>
        <v>-1.7973381750135964E-06</v>
      </c>
      <c r="AD39">
        <f t="shared" si="42"/>
        <v>0.2496879349359075</v>
      </c>
      <c r="AE39">
        <f t="shared" si="39"/>
        <v>0.0025057277182239683</v>
      </c>
    </row>
    <row r="40" spans="2:31" ht="12.75">
      <c r="B40">
        <f t="shared" si="25"/>
        <v>1.2000000000000004</v>
      </c>
      <c r="C40">
        <f t="shared" si="16"/>
        <v>-0.25334657038911246</v>
      </c>
      <c r="D40">
        <f t="shared" si="19"/>
        <v>0.006418448472792551</v>
      </c>
      <c r="E40">
        <f t="shared" si="36"/>
        <v>0.5</v>
      </c>
      <c r="F40">
        <f t="shared" si="37"/>
        <v>-0.0399296716839667</v>
      </c>
      <c r="G40">
        <f t="shared" si="38"/>
        <v>0.5399296716839667</v>
      </c>
      <c r="H40">
        <f t="shared" si="40"/>
        <v>0.4927027284541845</v>
      </c>
      <c r="I40" s="1">
        <f t="shared" si="18"/>
        <v>0.004994916854017283</v>
      </c>
      <c r="K40">
        <f t="shared" si="41"/>
        <v>0.49705808593513884</v>
      </c>
      <c r="L40" s="1">
        <f t="shared" si="23"/>
        <v>0.49488040719466164</v>
      </c>
      <c r="M40" s="1">
        <f t="shared" si="24"/>
        <v>0.0021776787404771403</v>
      </c>
      <c r="X40" s="1"/>
      <c r="Y40" s="1"/>
      <c r="AD40">
        <f t="shared" si="42"/>
        <v>0.24744020359733082</v>
      </c>
      <c r="AE40">
        <f t="shared" si="39"/>
        <v>0.0025030025518984304</v>
      </c>
    </row>
    <row r="41" spans="2:31" ht="12.75">
      <c r="B41">
        <f t="shared" si="25"/>
        <v>1.2500000000000004</v>
      </c>
      <c r="C41">
        <f t="shared" si="16"/>
        <v>-0.318639195029391</v>
      </c>
      <c r="D41">
        <f t="shared" si="19"/>
        <v>0.010153093660897826</v>
      </c>
      <c r="E41">
        <f t="shared" si="36"/>
        <v>0.5</v>
      </c>
      <c r="F41">
        <f t="shared" si="37"/>
        <v>-0.05012744873084577</v>
      </c>
      <c r="G41">
        <f t="shared" si="38"/>
        <v>0.5501274487308457</v>
      </c>
      <c r="H41">
        <f t="shared" si="40"/>
        <v>0.48690622574352005</v>
      </c>
      <c r="I41" s="1">
        <f t="shared" si="18"/>
        <v>0.005013991844304649</v>
      </c>
      <c r="K41">
        <f t="shared" si="41"/>
        <v>0.48690014937691267</v>
      </c>
      <c r="L41" s="1">
        <f t="shared" si="23"/>
        <v>0.48690318756021633</v>
      </c>
      <c r="M41" s="1">
        <f t="shared" si="24"/>
        <v>-3.038183303716302E-06</v>
      </c>
      <c r="X41" s="1"/>
      <c r="Y41" s="1"/>
      <c r="Z41" s="1"/>
      <c r="AA41" s="1"/>
      <c r="AB41" s="1">
        <f>(AA41+AA42)*(Z42-Z41)/2</f>
        <v>0</v>
      </c>
      <c r="AD41">
        <f t="shared" si="42"/>
        <v>0.24345159378010817</v>
      </c>
      <c r="AE41">
        <f t="shared" si="39"/>
        <v>0.0025017384735987907</v>
      </c>
    </row>
    <row r="42" spans="2:31" ht="12.75">
      <c r="B42">
        <f t="shared" si="25"/>
        <v>1.3000000000000005</v>
      </c>
      <c r="C42">
        <f t="shared" si="16"/>
        <v>-0.38532107282662764</v>
      </c>
      <c r="D42">
        <f t="shared" si="19"/>
        <v>0.014847232916426329</v>
      </c>
      <c r="E42">
        <f t="shared" si="36"/>
        <v>0.5</v>
      </c>
      <c r="F42">
        <f t="shared" si="37"/>
        <v>-0.060477304910599286</v>
      </c>
      <c r="G42">
        <f t="shared" si="38"/>
        <v>0.5604773049105993</v>
      </c>
      <c r="H42">
        <f t="shared" si="40"/>
        <v>0.4819945506968385</v>
      </c>
      <c r="I42" s="1">
        <f t="shared" si="18"/>
        <v>0.005018533071892769</v>
      </c>
      <c r="K42">
        <f t="shared" si="41"/>
        <v>0.4779368422438514</v>
      </c>
      <c r="L42" s="1">
        <f t="shared" si="23"/>
        <v>0.4799656964703449</v>
      </c>
      <c r="M42" s="1">
        <f t="shared" si="24"/>
        <v>-0.0020288542264935705</v>
      </c>
      <c r="X42" s="1"/>
      <c r="Y42" s="1"/>
      <c r="Z42" s="1"/>
      <c r="AA42" s="1"/>
      <c r="AD42">
        <f t="shared" si="42"/>
        <v>0.23998284823517246</v>
      </c>
      <c r="AE42">
        <f t="shared" si="39"/>
        <v>0.002503908292807349</v>
      </c>
    </row>
    <row r="43" spans="2:31" ht="12.75">
      <c r="B43">
        <f t="shared" si="25"/>
        <v>1.3500000000000005</v>
      </c>
      <c r="C43">
        <f t="shared" si="16"/>
        <v>-0.4537628228717949</v>
      </c>
      <c r="D43">
        <f t="shared" si="19"/>
        <v>0.020590069942057993</v>
      </c>
      <c r="E43">
        <f t="shared" si="36"/>
        <v>0.5</v>
      </c>
      <c r="F43">
        <f t="shared" si="37"/>
        <v>-0.07101878630655321</v>
      </c>
      <c r="G43">
        <f t="shared" si="38"/>
        <v>0.5710187863065532</v>
      </c>
      <c r="H43">
        <f t="shared" si="40"/>
        <v>0.47015494013639775</v>
      </c>
      <c r="I43" s="1">
        <f t="shared" si="18"/>
        <v>0.005012419485773186</v>
      </c>
      <c r="K43">
        <f t="shared" si="41"/>
        <v>0.4701462424077324</v>
      </c>
      <c r="L43" s="1">
        <f t="shared" si="23"/>
        <v>0.47015059127206504</v>
      </c>
      <c r="M43" s="1">
        <f t="shared" si="24"/>
        <v>-4.348864332703872E-06</v>
      </c>
      <c r="X43" s="1">
        <f aca="true" t="shared" si="43" ref="X43:X50">X44-H$6/2</f>
        <v>0.22583140730612827</v>
      </c>
      <c r="Y43" s="1">
        <f>NORMDIST(X43,H$5,H$6,FALSE)/I$63</f>
        <v>0.00019916130162073086</v>
      </c>
      <c r="Z43" s="1">
        <f aca="true" t="shared" si="44" ref="Z43:Z58">(Y43+Y44)*(X44-X43)/2</f>
        <v>5.032564604053217E-05</v>
      </c>
      <c r="AA43" s="1">
        <f aca="true" t="shared" si="45" ref="AA43:AA58">Y43*(1-C$7)</f>
        <v>9.958065081036543E-05</v>
      </c>
      <c r="AD43">
        <f t="shared" si="42"/>
        <v>0.23507529563603252</v>
      </c>
      <c r="AE43">
        <f t="shared" si="39"/>
        <v>0.002501305610616128</v>
      </c>
    </row>
    <row r="44" spans="2:31" ht="12.75">
      <c r="B44">
        <f t="shared" si="25"/>
        <v>1.4000000000000006</v>
      </c>
      <c r="C44">
        <f t="shared" si="16"/>
        <v>-0.5244010026217438</v>
      </c>
      <c r="D44">
        <f t="shared" si="19"/>
        <v>0.027499641155069015</v>
      </c>
      <c r="E44">
        <f t="shared" si="36"/>
        <v>0.5</v>
      </c>
      <c r="F44">
        <f t="shared" si="37"/>
        <v>-0.0817979987129729</v>
      </c>
      <c r="G44">
        <f t="shared" si="38"/>
        <v>0.5817979987129729</v>
      </c>
      <c r="H44">
        <f t="shared" si="40"/>
        <v>0.4598609639547016</v>
      </c>
      <c r="I44" s="1">
        <f t="shared" si="18"/>
        <v>0.005023745776455907</v>
      </c>
      <c r="K44">
        <f t="shared" si="41"/>
        <v>0.4562299655085001</v>
      </c>
      <c r="L44" s="1">
        <f t="shared" si="23"/>
        <v>0.45804546473160085</v>
      </c>
      <c r="M44" s="1">
        <f t="shared" si="24"/>
        <v>-0.0018154992231007583</v>
      </c>
      <c r="X44" s="1">
        <f t="shared" si="43"/>
        <v>0.2930283098548684</v>
      </c>
      <c r="Y44" s="1">
        <f aca="true" t="shared" si="46" ref="Y44:Y58">NORMDIST(X44,H$5,H$6,FALSE)/I$63</f>
        <v>0.0012986948236382969</v>
      </c>
      <c r="Z44" s="1">
        <f t="shared" si="44"/>
        <v>0.0002652265553491879</v>
      </c>
      <c r="AA44" s="1">
        <f t="shared" si="45"/>
        <v>0.0006493474118191484</v>
      </c>
      <c r="AD44">
        <f t="shared" si="42"/>
        <v>0.22902273236580042</v>
      </c>
      <c r="AE44">
        <f t="shared" si="39"/>
        <v>0.002502138581390825</v>
      </c>
    </row>
    <row r="45" spans="2:31" ht="12.75">
      <c r="B45">
        <f t="shared" si="25"/>
        <v>1.4500000000000006</v>
      </c>
      <c r="C45">
        <f t="shared" si="16"/>
        <v>-0.5977608452667482</v>
      </c>
      <c r="D45">
        <f t="shared" si="19"/>
        <v>0.03573180281340173</v>
      </c>
      <c r="E45">
        <f t="shared" si="36"/>
        <v>0.5</v>
      </c>
      <c r="F45">
        <f t="shared" si="37"/>
        <v>-0.09286965085095691</v>
      </c>
      <c r="G45">
        <f t="shared" si="38"/>
        <v>0.5928696508509569</v>
      </c>
      <c r="H45">
        <f t="shared" si="40"/>
        <v>0.44763607692878554</v>
      </c>
      <c r="I45" s="1">
        <f t="shared" si="18"/>
        <v>0.005021364578467921</v>
      </c>
      <c r="K45">
        <f t="shared" si="41"/>
        <v>0.44423339569227177</v>
      </c>
      <c r="L45" s="1">
        <f t="shared" si="23"/>
        <v>0.44593473631052866</v>
      </c>
      <c r="M45" s="1">
        <f t="shared" si="24"/>
        <v>-0.0017013406182568858</v>
      </c>
      <c r="X45" s="1">
        <f t="shared" si="43"/>
        <v>0.3602252124036085</v>
      </c>
      <c r="Y45" s="1">
        <f t="shared" si="46"/>
        <v>0.006595316515851955</v>
      </c>
      <c r="Z45" s="1">
        <f t="shared" si="44"/>
        <v>0.0010980074452753257</v>
      </c>
      <c r="AA45" s="1">
        <f t="shared" si="45"/>
        <v>0.0032976582579259776</v>
      </c>
      <c r="AD45">
        <f t="shared" si="42"/>
        <v>0.22296736815526433</v>
      </c>
      <c r="AE45">
        <f t="shared" si="39"/>
        <v>0.0025013719872192886</v>
      </c>
    </row>
    <row r="46" spans="2:31" ht="12.75">
      <c r="B46">
        <f t="shared" si="25"/>
        <v>1.5000000000000007</v>
      </c>
      <c r="C46">
        <f t="shared" si="16"/>
        <v>-0.6744903657818213</v>
      </c>
      <c r="D46">
        <f t="shared" si="19"/>
        <v>0.04549372535324951</v>
      </c>
      <c r="E46">
        <f t="shared" si="36"/>
        <v>0.5</v>
      </c>
      <c r="F46">
        <f t="shared" si="37"/>
        <v>-0.10430017562457526</v>
      </c>
      <c r="G46">
        <f t="shared" si="38"/>
        <v>0.6043001756245753</v>
      </c>
      <c r="H46">
        <f t="shared" si="40"/>
        <v>0.4309525579617512</v>
      </c>
      <c r="I46" s="1">
        <f>(H46+H47)*(G47-G46)/2</f>
        <v>0.005016646852372072</v>
      </c>
      <c r="J46">
        <f>SUM(I46:I61)</f>
        <v>-4.1663235186793255</v>
      </c>
      <c r="K46">
        <f t="shared" si="41"/>
        <v>0.42783914150437063</v>
      </c>
      <c r="L46" s="1">
        <f t="shared" si="23"/>
        <v>0.4293958497330609</v>
      </c>
      <c r="M46" s="1">
        <f t="shared" si="24"/>
        <v>-0.0015567082286903067</v>
      </c>
      <c r="X46" s="1">
        <f t="shared" si="43"/>
        <v>0.4274221149523486</v>
      </c>
      <c r="Y46" s="1">
        <f t="shared" si="46"/>
        <v>0.026084982832139718</v>
      </c>
      <c r="Z46" s="1">
        <f t="shared" si="44"/>
        <v>0.003575963350337826</v>
      </c>
      <c r="AA46" s="1">
        <f t="shared" si="45"/>
        <v>0.013042491416069859</v>
      </c>
      <c r="AD46">
        <f t="shared" si="42"/>
        <v>0.21469792486653044</v>
      </c>
      <c r="AE46">
        <f t="shared" si="39"/>
        <v>0.002503680979352042</v>
      </c>
    </row>
    <row r="47" spans="2:31" ht="12.75">
      <c r="B47">
        <f t="shared" si="25"/>
        <v>1.5500000000000007</v>
      </c>
      <c r="C47">
        <f t="shared" si="16"/>
        <v>-0.755414930608822</v>
      </c>
      <c r="D47">
        <f t="shared" si="19"/>
        <v>0.057065171738673134</v>
      </c>
      <c r="E47">
        <f t="shared" si="36"/>
        <v>0.5</v>
      </c>
      <c r="F47">
        <f t="shared" si="37"/>
        <v>-0.1161728614811474</v>
      </c>
      <c r="G47">
        <f t="shared" si="38"/>
        <v>0.6161728614811474</v>
      </c>
      <c r="H47">
        <f t="shared" si="40"/>
        <v>0.4141210695182725</v>
      </c>
      <c r="I47" s="1">
        <f t="shared" si="18"/>
        <v>0.005026803678533087</v>
      </c>
      <c r="K47">
        <f t="shared" si="41"/>
        <v>0.41410633324588186</v>
      </c>
      <c r="L47" s="1">
        <f t="shared" si="23"/>
        <v>0.41411370138207715</v>
      </c>
      <c r="M47" s="1">
        <f t="shared" si="24"/>
        <v>-7.36813619534038E-06</v>
      </c>
      <c r="X47" s="1">
        <f t="shared" si="43"/>
        <v>0.4946190175010887</v>
      </c>
      <c r="Y47" s="1">
        <f t="shared" si="46"/>
        <v>0.08034740362329439</v>
      </c>
      <c r="Z47" s="1">
        <f t="shared" si="44"/>
        <v>0.009175428108953984</v>
      </c>
      <c r="AA47" s="1">
        <f t="shared" si="45"/>
        <v>0.04017370181164719</v>
      </c>
      <c r="AD47">
        <f t="shared" si="42"/>
        <v>0.20705685069103857</v>
      </c>
      <c r="AE47">
        <f t="shared" si="39"/>
        <v>0.0025055858836968</v>
      </c>
    </row>
    <row r="48" spans="2:31" ht="12.75">
      <c r="B48">
        <f t="shared" si="25"/>
        <v>1.6000000000000008</v>
      </c>
      <c r="C48">
        <f t="shared" si="16"/>
        <v>-0.841621385916369</v>
      </c>
      <c r="D48">
        <f t="shared" si="19"/>
        <v>0.07083265572317898</v>
      </c>
      <c r="E48">
        <f t="shared" si="36"/>
        <v>0.5</v>
      </c>
      <c r="F48">
        <f t="shared" si="37"/>
        <v>-0.12859555687470692</v>
      </c>
      <c r="G48">
        <f t="shared" si="38"/>
        <v>0.6285955568747069</v>
      </c>
      <c r="H48">
        <f t="shared" si="40"/>
        <v>0.39517248864772614</v>
      </c>
      <c r="I48" s="1">
        <f t="shared" si="18"/>
        <v>0.005025140023973559</v>
      </c>
      <c r="K48">
        <f t="shared" si="41"/>
        <v>0.39015388532858436</v>
      </c>
      <c r="L48" s="1">
        <f t="shared" si="23"/>
        <v>0.3926631869881553</v>
      </c>
      <c r="M48" s="1">
        <f t="shared" si="24"/>
        <v>-0.0025093016595708617</v>
      </c>
      <c r="X48" s="1">
        <f t="shared" si="43"/>
        <v>0.5618159200498288</v>
      </c>
      <c r="Y48" s="1">
        <f t="shared" si="46"/>
        <v>0.19274340148632346</v>
      </c>
      <c r="Z48" s="1">
        <f t="shared" si="44"/>
        <v>0.018574416009251755</v>
      </c>
      <c r="AA48" s="1">
        <f t="shared" si="45"/>
        <v>0.09637170074316173</v>
      </c>
      <c r="AD48">
        <f t="shared" si="42"/>
        <v>0.19633159349407764</v>
      </c>
      <c r="AE48">
        <f t="shared" si="39"/>
        <v>0.0024972374213615557</v>
      </c>
    </row>
    <row r="49" spans="2:31" ht="12.75">
      <c r="B49">
        <f t="shared" si="25"/>
        <v>1.6500000000000008</v>
      </c>
      <c r="C49">
        <f t="shared" si="16"/>
        <v>-0.9345899343315978</v>
      </c>
      <c r="D49">
        <f t="shared" si="19"/>
        <v>0.08734583453539402</v>
      </c>
      <c r="E49">
        <f t="shared" si="36"/>
        <v>0.5</v>
      </c>
      <c r="F49">
        <f t="shared" si="37"/>
        <v>-0.14171220516560384</v>
      </c>
      <c r="G49">
        <f t="shared" si="38"/>
        <v>0.6417122051656039</v>
      </c>
      <c r="H49">
        <f t="shared" si="40"/>
        <v>0.371050697722382</v>
      </c>
      <c r="I49" s="1">
        <f t="shared" si="18"/>
        <v>0.004990114664590273</v>
      </c>
      <c r="K49">
        <f t="shared" si="41"/>
        <v>0.3667177714219549</v>
      </c>
      <c r="L49" s="1">
        <f t="shared" si="23"/>
        <v>0.36888423457216846</v>
      </c>
      <c r="M49" s="1">
        <f t="shared" si="24"/>
        <v>-0.0021664631502135157</v>
      </c>
      <c r="X49" s="1">
        <f t="shared" si="43"/>
        <v>0.6290128225985689</v>
      </c>
      <c r="Y49" s="1">
        <f t="shared" si="46"/>
        <v>0.3600920806485598</v>
      </c>
      <c r="Z49" s="1">
        <f t="shared" si="44"/>
        <v>0.029701802564172146</v>
      </c>
      <c r="AA49" s="1">
        <f t="shared" si="45"/>
        <v>0.1800460403242799</v>
      </c>
      <c r="AD49">
        <f t="shared" si="42"/>
        <v>0.18444211728608423</v>
      </c>
      <c r="AE49">
        <f t="shared" si="39"/>
        <v>0.0024937899409629427</v>
      </c>
    </row>
    <row r="50" spans="2:31" ht="12.75">
      <c r="B50">
        <f t="shared" si="25"/>
        <v>1.7000000000000008</v>
      </c>
      <c r="C50">
        <f t="shared" si="16"/>
        <v>-1.0364328772993758</v>
      </c>
      <c r="D50">
        <f t="shared" si="19"/>
        <v>0.10741931091470631</v>
      </c>
      <c r="E50">
        <f t="shared" si="36"/>
        <v>0.5</v>
      </c>
      <c r="F50">
        <f t="shared" si="37"/>
        <v>-0.1557238524548594</v>
      </c>
      <c r="G50">
        <f t="shared" si="38"/>
        <v>0.6557238524548594</v>
      </c>
      <c r="H50">
        <f t="shared" si="40"/>
        <v>0.3412302442075246</v>
      </c>
      <c r="I50" s="1">
        <f t="shared" si="18"/>
        <v>0.00497535304642794</v>
      </c>
      <c r="K50">
        <f t="shared" si="41"/>
        <v>0.34483954890599133</v>
      </c>
      <c r="L50" s="1">
        <f t="shared" si="23"/>
        <v>0.343034896556758</v>
      </c>
      <c r="M50" s="1">
        <f t="shared" si="24"/>
        <v>0.0018046523492333821</v>
      </c>
      <c r="X50" s="1">
        <f t="shared" si="43"/>
        <v>0.696209725147309</v>
      </c>
      <c r="Y50" s="1">
        <f t="shared" si="46"/>
        <v>0.5239308858156595</v>
      </c>
      <c r="Z50" s="1">
        <f t="shared" si="44"/>
        <v>0.03755038035828662</v>
      </c>
      <c r="AA50" s="1">
        <f t="shared" si="45"/>
        <v>0.26196544290782975</v>
      </c>
      <c r="AD50">
        <f t="shared" si="42"/>
        <v>0.171517448278379</v>
      </c>
      <c r="AE50">
        <f t="shared" si="39"/>
        <v>0.002494491927755574</v>
      </c>
    </row>
    <row r="51" spans="2:31" ht="12.75">
      <c r="B51">
        <f t="shared" si="25"/>
        <v>1.7500000000000009</v>
      </c>
      <c r="C51">
        <f t="shared" si="16"/>
        <v>-1.1503493624331895</v>
      </c>
      <c r="D51">
        <f t="shared" si="19"/>
        <v>0.13233036556504457</v>
      </c>
      <c r="E51">
        <f t="shared" si="36"/>
        <v>0.5</v>
      </c>
      <c r="F51">
        <f t="shared" si="37"/>
        <v>-0.17092798916204807</v>
      </c>
      <c r="G51">
        <f t="shared" si="38"/>
        <v>0.6709279891620481</v>
      </c>
      <c r="H51">
        <f t="shared" si="40"/>
        <v>0.3132433562666858</v>
      </c>
      <c r="I51" s="1">
        <f t="shared" si="18"/>
        <v>0.00498076683005086</v>
      </c>
      <c r="K51">
        <f t="shared" si="41"/>
        <v>0.3132201306322842</v>
      </c>
      <c r="L51" s="1">
        <f t="shared" si="23"/>
        <v>0.313231743449485</v>
      </c>
      <c r="M51" s="1">
        <f t="shared" si="24"/>
        <v>-1.1612817200801206E-05</v>
      </c>
      <c r="X51" s="1">
        <f>H5</f>
        <v>0.7634066276960492</v>
      </c>
      <c r="Y51" s="1">
        <f t="shared" si="46"/>
        <v>0.5936914727759465</v>
      </c>
      <c r="Z51" s="1">
        <f t="shared" si="44"/>
        <v>0.03755038035828662</v>
      </c>
      <c r="AA51" s="1">
        <f t="shared" si="45"/>
        <v>0.29684573638797324</v>
      </c>
      <c r="AD51">
        <f t="shared" si="42"/>
        <v>0.1566158717247425</v>
      </c>
      <c r="AE51">
        <f t="shared" si="39"/>
        <v>0.002494956816941852</v>
      </c>
    </row>
    <row r="52" spans="2:31" ht="12.75">
      <c r="B52">
        <f t="shared" si="25"/>
        <v>1.800000000000001</v>
      </c>
      <c r="C52">
        <f t="shared" si="16"/>
        <v>-1.2815507943741977</v>
      </c>
      <c r="D52">
        <f t="shared" si="19"/>
        <v>0.1642372438561137</v>
      </c>
      <c r="E52">
        <f t="shared" si="36"/>
        <v>0.5</v>
      </c>
      <c r="F52">
        <f t="shared" si="37"/>
        <v>-0.18779545805550985</v>
      </c>
      <c r="G52">
        <f t="shared" si="38"/>
        <v>0.6877954580555099</v>
      </c>
      <c r="H52">
        <f t="shared" si="40"/>
        <v>0.2773333166781819</v>
      </c>
      <c r="I52" s="1">
        <f t="shared" si="18"/>
        <v>0.004974174110046595</v>
      </c>
      <c r="K52">
        <f t="shared" si="41"/>
        <v>0.27952564163403276</v>
      </c>
      <c r="L52" s="1">
        <f t="shared" si="23"/>
        <v>0.27842947915610733</v>
      </c>
      <c r="M52" s="1">
        <f t="shared" si="24"/>
        <v>0.001096162477925433</v>
      </c>
      <c r="X52" s="1">
        <f aca="true" t="shared" si="47" ref="X52:X57">X51+H$6/2</f>
        <v>0.8306035302447893</v>
      </c>
      <c r="Y52" s="1">
        <f t="shared" si="46"/>
        <v>0.5239308858156595</v>
      </c>
      <c r="Z52" s="1">
        <f t="shared" si="44"/>
        <v>0.029701802564172146</v>
      </c>
      <c r="AA52" s="1">
        <f t="shared" si="45"/>
        <v>0.26196544290782975</v>
      </c>
      <c r="AD52">
        <f t="shared" si="42"/>
        <v>0.13921473957805366</v>
      </c>
      <c r="AE52">
        <f t="shared" si="39"/>
        <v>0.0024997530857484834</v>
      </c>
    </row>
    <row r="53" spans="2:31" ht="12.75">
      <c r="B53">
        <f t="shared" si="25"/>
        <v>1.850000000000001</v>
      </c>
      <c r="C53">
        <f t="shared" si="16"/>
        <v>-1.4395300240721554</v>
      </c>
      <c r="D53">
        <f t="shared" si="19"/>
        <v>0.20722466902051803</v>
      </c>
      <c r="E53">
        <f t="shared" si="36"/>
        <v>0.5</v>
      </c>
      <c r="F53">
        <f t="shared" si="37"/>
        <v>-0.20715560140373085</v>
      </c>
      <c r="G53">
        <f t="shared" si="38"/>
        <v>0.7071556014037308</v>
      </c>
      <c r="H53">
        <f t="shared" si="40"/>
        <v>0.2365238403251208</v>
      </c>
      <c r="I53" s="1">
        <f t="shared" si="18"/>
        <v>0.004981962588847778</v>
      </c>
      <c r="K53">
        <f t="shared" si="41"/>
        <v>0.2395653736098287</v>
      </c>
      <c r="L53" s="1">
        <f t="shared" si="23"/>
        <v>0.23804460696747476</v>
      </c>
      <c r="M53" s="1">
        <f t="shared" si="24"/>
        <v>0.0015207666423539545</v>
      </c>
      <c r="X53" s="1">
        <f t="shared" si="47"/>
        <v>0.8978004327935294</v>
      </c>
      <c r="Y53" s="1">
        <f t="shared" si="46"/>
        <v>0.3600920806485598</v>
      </c>
      <c r="Z53" s="1">
        <f t="shared" si="44"/>
        <v>0.018574416009251755</v>
      </c>
      <c r="AA53" s="1">
        <f t="shared" si="45"/>
        <v>0.1800460403242799</v>
      </c>
      <c r="AD53">
        <f t="shared" si="42"/>
        <v>0.11902230348373738</v>
      </c>
      <c r="AE53">
        <f t="shared" si="39"/>
        <v>0.002499839710382171</v>
      </c>
    </row>
    <row r="54" spans="2:31" ht="12.75">
      <c r="B54">
        <f t="shared" si="25"/>
        <v>1.900000000000001</v>
      </c>
      <c r="C54">
        <f t="shared" si="16"/>
        <v>-1.6448530004709028</v>
      </c>
      <c r="D54">
        <f t="shared" si="19"/>
        <v>0.2705541393158132</v>
      </c>
      <c r="E54">
        <f t="shared" si="36"/>
        <v>0.5</v>
      </c>
      <c r="F54">
        <f t="shared" si="37"/>
        <v>-0.23072810969650775</v>
      </c>
      <c r="G54">
        <f t="shared" si="38"/>
        <v>0.7307281096965077</v>
      </c>
      <c r="H54">
        <f t="shared" si="40"/>
        <v>0.1861687749002477</v>
      </c>
      <c r="I54" s="1">
        <f t="shared" si="18"/>
        <v>0.005010586628063098</v>
      </c>
      <c r="K54">
        <f t="shared" si="41"/>
        <v>0.18613359659423206</v>
      </c>
      <c r="L54" s="1">
        <f t="shared" si="23"/>
        <v>0.18615118574723988</v>
      </c>
      <c r="M54" s="1">
        <f t="shared" si="24"/>
        <v>-1.7589153007813163E-05</v>
      </c>
      <c r="X54" s="1">
        <f t="shared" si="47"/>
        <v>0.9649973353422695</v>
      </c>
      <c r="Y54" s="1">
        <f t="shared" si="46"/>
        <v>0.19274340148632346</v>
      </c>
      <c r="Z54" s="1">
        <f t="shared" si="44"/>
        <v>0.009175428108953984</v>
      </c>
      <c r="AA54" s="1">
        <f t="shared" si="45"/>
        <v>0.09637170074316173</v>
      </c>
      <c r="AD54">
        <f t="shared" si="42"/>
        <v>0.09307559287361994</v>
      </c>
      <c r="AE54">
        <f t="shared" si="39"/>
        <v>0.0025049709018358877</v>
      </c>
    </row>
    <row r="55" spans="2:31" ht="12.75">
      <c r="B55">
        <f t="shared" si="25"/>
        <v>1.950000000000001</v>
      </c>
      <c r="C55">
        <f t="shared" si="16"/>
        <v>-1.9599610823206604</v>
      </c>
      <c r="D55">
        <f t="shared" si="19"/>
        <v>0.3841447444211574</v>
      </c>
      <c r="E55">
        <f t="shared" si="36"/>
        <v>0.5</v>
      </c>
      <c r="F55">
        <f t="shared" si="37"/>
        <v>-0.26340662769604917</v>
      </c>
      <c r="G55">
        <f t="shared" si="38"/>
        <v>0.7634066276960492</v>
      </c>
      <c r="H55">
        <f t="shared" si="40"/>
        <v>0.12049058022310308</v>
      </c>
      <c r="I55" s="1">
        <f t="shared" si="18"/>
        <v>0.002519185651350257</v>
      </c>
      <c r="K55">
        <f t="shared" si="41"/>
        <v>0.12044682907566764</v>
      </c>
      <c r="L55" s="1">
        <f t="shared" si="23"/>
        <v>0.12046870464938536</v>
      </c>
      <c r="M55" s="1">
        <f t="shared" si="24"/>
        <v>-2.1875573717716756E-05</v>
      </c>
      <c r="X55" s="1">
        <f t="shared" si="47"/>
        <v>1.0321942378910096</v>
      </c>
      <c r="Y55" s="1">
        <f t="shared" si="46"/>
        <v>0.08034740362329439</v>
      </c>
      <c r="Z55" s="1">
        <f t="shared" si="44"/>
        <v>0.0035759633503378223</v>
      </c>
      <c r="AA55" s="1">
        <f t="shared" si="45"/>
        <v>0.04017370181164719</v>
      </c>
      <c r="AD55">
        <f t="shared" si="42"/>
        <v>0.06023435232469268</v>
      </c>
      <c r="AE55">
        <f>(AD55+AD57)*(G61-G55)/2</f>
        <v>0.00359254714842653</v>
      </c>
    </row>
    <row r="56" spans="2:31" ht="12.75">
      <c r="B56">
        <v>1.975</v>
      </c>
      <c r="C56">
        <f t="shared" si="16"/>
        <v>-2.2413951228372753</v>
      </c>
      <c r="D56">
        <f aca="true" t="shared" si="48" ref="D56:D61">C56^2/E$7</f>
        <v>0.5023852096678725</v>
      </c>
      <c r="E56">
        <f aca="true" t="shared" si="49" ref="E56:E61">(C$7+D56/2)/(1+D56)</f>
        <v>0.5</v>
      </c>
      <c r="F56">
        <f aca="true" t="shared" si="50" ref="F56:F61">C56*SQRT((C$7*(1-C$7)+D56/4)/E$7)/(1+D56)</f>
        <v>-0.2891330764107368</v>
      </c>
      <c r="G56">
        <f aca="true" t="shared" si="51" ref="G56:G61">E56-F56</f>
        <v>0.7891330764107368</v>
      </c>
      <c r="H56">
        <f t="shared" si="40"/>
        <v>0.07535344623298623</v>
      </c>
      <c r="I56" s="1">
        <f t="shared" si="18"/>
        <v>0.0012562036061798776</v>
      </c>
      <c r="K56">
        <f t="shared" si="41"/>
        <v>0.07619807396372943</v>
      </c>
      <c r="L56" s="1">
        <f aca="true" t="shared" si="52" ref="L56:L61">(K56+H56)/2</f>
        <v>0.07577576009835783</v>
      </c>
      <c r="M56" s="1">
        <f aca="true" t="shared" si="53" ref="M56:M61">L56-H56</f>
        <v>0.0004223138653716013</v>
      </c>
      <c r="X56" s="1">
        <f t="shared" si="47"/>
        <v>1.0993911404397496</v>
      </c>
      <c r="Y56" s="1">
        <f t="shared" si="46"/>
        <v>0.02608498283213978</v>
      </c>
      <c r="Z56" s="1">
        <f t="shared" si="44"/>
        <v>0.0010980074452753273</v>
      </c>
      <c r="AA56" s="1">
        <f t="shared" si="45"/>
        <v>0.01304249141606989</v>
      </c>
      <c r="AD56">
        <f>L56*(1-C$7)</f>
        <v>0.03788788004917892</v>
      </c>
      <c r="AE56">
        <f>(AD56+AD58)*(G62-G56)/2</f>
        <v>0.0020847365643339878</v>
      </c>
    </row>
    <row r="57" spans="2:31" ht="12.75">
      <c r="B57">
        <f>2-B15</f>
        <v>1.9875</v>
      </c>
      <c r="C57">
        <f t="shared" si="16"/>
        <v>-2.4976907297968864</v>
      </c>
      <c r="D57">
        <f t="shared" si="48"/>
        <v>0.6238458981713303</v>
      </c>
      <c r="E57">
        <f t="shared" si="49"/>
        <v>0.5</v>
      </c>
      <c r="F57">
        <f t="shared" si="50"/>
        <v>-0.30991047807243777</v>
      </c>
      <c r="G57">
        <f t="shared" si="51"/>
        <v>0.8099104780724378</v>
      </c>
      <c r="H57">
        <f t="shared" si="40"/>
        <v>0.04556673682295785</v>
      </c>
      <c r="I57" s="1">
        <f>(H57+H61)*(G61-G57)/2</f>
        <v>0.0016683757692690982</v>
      </c>
      <c r="K57">
        <f t="shared" si="41"/>
        <v>0.04668911405065864</v>
      </c>
      <c r="L57" s="1">
        <f t="shared" si="52"/>
        <v>0.04612792543680824</v>
      </c>
      <c r="M57" s="1">
        <f t="shared" si="53"/>
        <v>0.0005611886138503913</v>
      </c>
      <c r="X57" s="1">
        <f t="shared" si="47"/>
        <v>1.1665880429884896</v>
      </c>
      <c r="Y57" s="1">
        <f t="shared" si="46"/>
        <v>0.00659531651585199</v>
      </c>
      <c r="Z57" s="1">
        <f>(Y57+Y58)*(X58-X57)/2</f>
        <v>0.00026522655534918897</v>
      </c>
      <c r="AA57" s="1">
        <f t="shared" si="45"/>
        <v>0.003297658257925995</v>
      </c>
      <c r="AD57">
        <f>L61*(1-C$7)</f>
        <v>0.0009017501036739162</v>
      </c>
      <c r="AE57">
        <f>(AD57+AD59)*(G63-G61)/2</f>
        <v>-0.0003971906380076224</v>
      </c>
    </row>
    <row r="58" spans="2:32" ht="12.75">
      <c r="B58">
        <f>2-B14</f>
        <v>1.99375</v>
      </c>
      <c r="C58">
        <f t="shared" si="16"/>
        <v>-2.7343776309862733</v>
      </c>
      <c r="D58">
        <f t="shared" si="48"/>
        <v>0.7476821028838104</v>
      </c>
      <c r="E58">
        <f t="shared" si="49"/>
        <v>0.5</v>
      </c>
      <c r="F58">
        <f t="shared" si="50"/>
        <v>-0.32703729160486766</v>
      </c>
      <c r="G58">
        <f t="shared" si="51"/>
        <v>0.8270372916048676</v>
      </c>
      <c r="H58">
        <f t="shared" si="40"/>
        <v>0.027545580515507047</v>
      </c>
      <c r="I58" s="1">
        <f>(H58+H62)*(G62-G58)/2</f>
        <v>0.0009936167471278976</v>
      </c>
      <c r="K58">
        <f t="shared" si="41"/>
        <v>0.02785909439651732</v>
      </c>
      <c r="L58" s="1">
        <f t="shared" si="52"/>
        <v>0.027702337456012183</v>
      </c>
      <c r="M58" s="1">
        <f t="shared" si="53"/>
        <v>0.00015675694050513653</v>
      </c>
      <c r="X58" s="1">
        <f>X57+H$6/2</f>
        <v>1.2337849455372296</v>
      </c>
      <c r="Y58" s="1">
        <f t="shared" si="46"/>
        <v>0.001298694823638307</v>
      </c>
      <c r="Z58" s="1">
        <f t="shared" si="44"/>
        <v>-0.0008011550611260353</v>
      </c>
      <c r="AA58" s="1">
        <f t="shared" si="45"/>
        <v>0.0006493474118191535</v>
      </c>
      <c r="AD58">
        <f>L62*(1-C$7)</f>
        <v>0</v>
      </c>
      <c r="AE58">
        <f>(AD58+AD60)*(G64-G62)/2</f>
        <v>0</v>
      </c>
      <c r="AF58">
        <f>SUM(AE36:AE57)</f>
        <v>0.052798945694039215</v>
      </c>
    </row>
    <row r="59" spans="2:27" ht="12.75">
      <c r="B59">
        <f>2-B13</f>
        <v>1.996875</v>
      </c>
      <c r="C59">
        <f t="shared" si="16"/>
        <v>-2.9552029445767403</v>
      </c>
      <c r="D59">
        <f t="shared" si="48"/>
        <v>0.8733224443635036</v>
      </c>
      <c r="E59">
        <f t="shared" si="49"/>
        <v>0.5</v>
      </c>
      <c r="F59">
        <f t="shared" si="50"/>
        <v>-0.3413901975671761</v>
      </c>
      <c r="G59">
        <f t="shared" si="51"/>
        <v>0.841390197567176</v>
      </c>
      <c r="H59">
        <f t="shared" si="40"/>
        <v>0.016188666635843507</v>
      </c>
      <c r="I59" s="1">
        <f>(H59+H63)*(G63-G59)/2</f>
        <v>-4.213761480545421</v>
      </c>
      <c r="K59">
        <f t="shared" si="41"/>
        <v>0.01659401902106559</v>
      </c>
      <c r="L59" s="1">
        <f t="shared" si="52"/>
        <v>0.016391342828454548</v>
      </c>
      <c r="M59" s="1">
        <f t="shared" si="53"/>
        <v>0.00020267619261104056</v>
      </c>
      <c r="X59" s="1"/>
      <c r="Y59" s="1"/>
      <c r="Z59" s="1"/>
      <c r="AA59" s="1"/>
    </row>
    <row r="60" spans="2:27" ht="12.75">
      <c r="B60">
        <f>2-B12</f>
        <v>1.9984375</v>
      </c>
      <c r="C60">
        <f t="shared" si="16"/>
        <v>-3.1628587748855352</v>
      </c>
      <c r="D60">
        <f t="shared" si="48"/>
        <v>1.000367562987043</v>
      </c>
      <c r="E60">
        <f t="shared" si="49"/>
        <v>0.5</v>
      </c>
      <c r="F60">
        <f t="shared" si="50"/>
        <v>-0.3535858714167059</v>
      </c>
      <c r="G60">
        <f t="shared" si="51"/>
        <v>0.8535858714167059</v>
      </c>
      <c r="H60">
        <f t="shared" si="40"/>
        <v>0.009357883219351036</v>
      </c>
      <c r="I60" s="1">
        <f>(H60+H64)*(G64-G60)/2</f>
        <v>-0.003993878451202762</v>
      </c>
      <c r="K60">
        <f t="shared" si="41"/>
        <v>0.009794665170900326</v>
      </c>
      <c r="L60" s="1">
        <f t="shared" si="52"/>
        <v>0.009576274195125682</v>
      </c>
      <c r="M60" s="1">
        <f t="shared" si="53"/>
        <v>0.0002183909757746457</v>
      </c>
      <c r="X60" s="1"/>
      <c r="Y60" s="1"/>
      <c r="Z60" s="1"/>
      <c r="AA60" s="1"/>
    </row>
    <row r="61" spans="2:29" ht="12.75">
      <c r="B61">
        <v>1.9998</v>
      </c>
      <c r="C61">
        <f>NORMSINV(1-B61/2)</f>
        <v>-3.7194695323705673</v>
      </c>
      <c r="D61">
        <f t="shared" si="48"/>
        <v>1.3834453602232926</v>
      </c>
      <c r="E61">
        <f t="shared" si="49"/>
        <v>0.5</v>
      </c>
      <c r="F61">
        <f t="shared" si="50"/>
        <v>-0.380932835803147</v>
      </c>
      <c r="G61">
        <f t="shared" si="51"/>
        <v>0.880932835803147</v>
      </c>
      <c r="H61">
        <f t="shared" si="40"/>
        <v>0.001414969292599983</v>
      </c>
      <c r="I61" s="1">
        <f t="shared" si="18"/>
        <v>1.2910120466237292E-05</v>
      </c>
      <c r="K61">
        <f t="shared" si="41"/>
        <v>0.002192031122095682</v>
      </c>
      <c r="L61" s="1">
        <f t="shared" si="52"/>
        <v>0.0018035002073478325</v>
      </c>
      <c r="M61" s="1">
        <f t="shared" si="53"/>
        <v>0.0003885309147478495</v>
      </c>
      <c r="N61">
        <f>(B62-B61)*2/(K61*$H$63)</f>
        <v>0.01824791609790365</v>
      </c>
      <c r="X61" s="1"/>
      <c r="Y61" s="1"/>
      <c r="Z61" s="1"/>
      <c r="AA61" s="1"/>
      <c r="AC61">
        <f>SUM(I36:I55)</f>
        <v>0.09757429890227096</v>
      </c>
    </row>
    <row r="62" spans="2:29" ht="12.75">
      <c r="B62">
        <v>2</v>
      </c>
      <c r="G62">
        <f>G61+N61</f>
        <v>0.8991807519010506</v>
      </c>
      <c r="H62">
        <f>IF(G62=G116,0,-B$203/(G62-G116))/$H$63</f>
        <v>0</v>
      </c>
      <c r="L62">
        <v>0</v>
      </c>
      <c r="X62" s="1"/>
      <c r="Y62" s="1"/>
      <c r="Z62" s="1"/>
      <c r="AA62" s="1"/>
      <c r="AC62" s="4">
        <f>(AC61-Z63)/Z63</f>
        <v>-0.5100009771834934</v>
      </c>
    </row>
    <row r="63" spans="8:27" ht="12.75">
      <c r="H63">
        <f>E7</f>
        <v>10</v>
      </c>
      <c r="I63">
        <f>H63/2</f>
        <v>5</v>
      </c>
      <c r="Z63">
        <f>SUM(Z41:Z60)</f>
        <v>0.19913161936816817</v>
      </c>
      <c r="AA63" s="1"/>
    </row>
    <row r="64" ht="12.75">
      <c r="AC64" s="7" t="s">
        <v>41</v>
      </c>
    </row>
    <row r="65" spans="2:32" ht="12.75">
      <c r="B65">
        <f aca="true" t="shared" si="54" ref="B65:B89">B11-B$9</f>
        <v>0.0001</v>
      </c>
      <c r="C65">
        <f>NORMSINV(1-B65/2)</f>
        <v>3.8906000554561615</v>
      </c>
      <c r="D65">
        <f>C65^2/E$7</f>
        <v>1.5136768791515487</v>
      </c>
      <c r="E65">
        <f>(C$7+D65/2)/(1+D65)</f>
        <v>0.5</v>
      </c>
      <c r="F65">
        <f>C65*SQRT((C$7*(1-C$7)+D65/4)/E$7)/(1+D65)</f>
        <v>0.3880001269820426</v>
      </c>
      <c r="G65">
        <f aca="true" t="shared" si="55" ref="G65:G70">E65-F65</f>
        <v>0.11199987301795739</v>
      </c>
      <c r="H65">
        <f>B18</f>
        <v>0.1</v>
      </c>
      <c r="I65">
        <f>G18</f>
        <v>0.26927189030349225</v>
      </c>
      <c r="J65">
        <f>I65</f>
        <v>0.26927189030349225</v>
      </c>
      <c r="K65" s="1">
        <f>L18</f>
        <v>0.18615118574723993</v>
      </c>
      <c r="L65" s="1">
        <v>0</v>
      </c>
      <c r="O65">
        <f>B65</f>
        <v>0.0001</v>
      </c>
      <c r="P65">
        <f>2*($E$7+C65*C65)</f>
        <v>50.27353758303097</v>
      </c>
      <c r="Q65">
        <f>C65*C65-1/$E$7+4*$E$7*$C$7*(1-$C$7)</f>
        <v>25.036768791515485</v>
      </c>
      <c r="R65">
        <f>MIN($C$7,MAX(0,E65-(C65*SQRT(Q65-$O$5)+1)/P65))</f>
        <v>0.09288123988292696</v>
      </c>
      <c r="S65">
        <f>MAX($C$7,MIN(1,E65+(C65*SQRT(Q65+$O$5)+1)/P65))</f>
        <v>0.907118760117073</v>
      </c>
      <c r="X65">
        <f>C7</f>
        <v>0.5</v>
      </c>
      <c r="Y65">
        <v>0</v>
      </c>
      <c r="Z65">
        <v>0</v>
      </c>
      <c r="AA65">
        <f>Z65</f>
        <v>0</v>
      </c>
      <c r="AC65">
        <f>X65-1/(2*E7)</f>
        <v>0.45</v>
      </c>
      <c r="AD65">
        <v>0</v>
      </c>
      <c r="AE65">
        <f>X65+1/(2*E7)</f>
        <v>0.55</v>
      </c>
      <c r="AF65">
        <v>0</v>
      </c>
    </row>
    <row r="66" spans="2:32" ht="12.75">
      <c r="B66">
        <f t="shared" si="54"/>
        <v>0.0014625</v>
      </c>
      <c r="C66">
        <f>NORMSINV(1-B66/2)</f>
        <v>3.1820673029869795</v>
      </c>
      <c r="D66">
        <f>C66^2/E$7</f>
        <v>1.012555232073883</v>
      </c>
      <c r="E66">
        <f>(C$7+D66/2)/(1+D66)</f>
        <v>0.5</v>
      </c>
      <c r="F66">
        <f>C66*SQRT((C$7*(1-C$7)+D66/4)/E$7)/(1+D66)</f>
        <v>0.3546544891548843</v>
      </c>
      <c r="G66">
        <f t="shared" si="55"/>
        <v>0.1453455108451157</v>
      </c>
      <c r="H66">
        <f>B20</f>
        <v>0.2</v>
      </c>
      <c r="I66">
        <f>G20</f>
        <v>0.31220454194449015</v>
      </c>
      <c r="J66">
        <f>I66</f>
        <v>0.31220454194449015</v>
      </c>
      <c r="K66" s="1">
        <f>L20</f>
        <v>0.2784294791561107</v>
      </c>
      <c r="L66" s="1">
        <v>0</v>
      </c>
      <c r="O66">
        <f aca="true" t="shared" si="56" ref="O66:O89">B66</f>
        <v>0.0014625</v>
      </c>
      <c r="P66">
        <f aca="true" t="shared" si="57" ref="P66:P89">2*($E$7+C66*C66)</f>
        <v>40.25110464147766</v>
      </c>
      <c r="Q66">
        <f aca="true" t="shared" si="58" ref="Q66:Q89">C66*C66-1/$E$7+4*$E$7*$C$7*(1-$C$7)</f>
        <v>20.025552320738832</v>
      </c>
      <c r="R66">
        <f aca="true" t="shared" si="59" ref="R66:R89">MIN($C$7,MAX(0,E66-(C66*SQRT(Q66-$O$5)+1)/P66))</f>
        <v>0.1213836744027611</v>
      </c>
      <c r="S66">
        <f aca="true" t="shared" si="60" ref="S66:S89">MAX($C$7,MIN(1,E66+(C66*SQRT(Q66+$O$5)+1)/P66))</f>
        <v>0.8786163255972389</v>
      </c>
      <c r="X66">
        <f>X65</f>
        <v>0.5</v>
      </c>
      <c r="Y66">
        <f>H36+0.05</f>
        <v>0.555739790594675</v>
      </c>
      <c r="Z66">
        <f>MAX(AC36,AD36)+0.05</f>
        <v>0.30286989529698255</v>
      </c>
      <c r="AA66">
        <f>logit!L37*1.1</f>
        <v>0.6035490353520748</v>
      </c>
      <c r="AC66">
        <f>AC65</f>
        <v>0.45</v>
      </c>
      <c r="AD66">
        <f>$T36+0.05</f>
        <v>0.5582876142314912</v>
      </c>
      <c r="AE66">
        <f>AE65</f>
        <v>0.55</v>
      </c>
      <c r="AF66">
        <f>U36+0.05</f>
        <v>0.5582876142307742</v>
      </c>
    </row>
    <row r="67" spans="2:29" ht="12.75">
      <c r="B67">
        <f t="shared" si="54"/>
        <v>0.0030250000000000003</v>
      </c>
      <c r="C67">
        <f>NORMSINV(1-B67/2)</f>
        <v>2.9652437660843134</v>
      </c>
      <c r="D67">
        <f>C67^2/E$7</f>
        <v>0.8792670592301881</v>
      </c>
      <c r="E67">
        <f>(C$7+D67/2)/(1+D67)</f>
        <v>0.5</v>
      </c>
      <c r="F67">
        <f>C67*SQRT((C$7*(1-C$7)+D67/4)/E$7)/(1+D67)</f>
        <v>0.3420079136660337</v>
      </c>
      <c r="G67">
        <f t="shared" si="55"/>
        <v>0.15799208633396628</v>
      </c>
      <c r="H67">
        <f>B22</f>
        <v>0.3</v>
      </c>
      <c r="I67">
        <f>G22</f>
        <v>0.3442761475451406</v>
      </c>
      <c r="J67">
        <f aca="true" t="shared" si="61" ref="J67:J83">I67</f>
        <v>0.3442761475451406</v>
      </c>
      <c r="K67" s="1">
        <f>L22</f>
        <v>0.34303489655642794</v>
      </c>
      <c r="L67" s="1">
        <v>0</v>
      </c>
      <c r="O67">
        <f t="shared" si="56"/>
        <v>0.0030250000000000003</v>
      </c>
      <c r="P67">
        <f t="shared" si="57"/>
        <v>37.58534118460376</v>
      </c>
      <c r="Q67">
        <f t="shared" si="58"/>
        <v>18.69267059230188</v>
      </c>
      <c r="R67">
        <f t="shared" si="59"/>
        <v>0.13229713294984802</v>
      </c>
      <c r="S67">
        <f t="shared" si="60"/>
        <v>0.867702867050152</v>
      </c>
      <c r="AC67" t="s">
        <v>42</v>
      </c>
    </row>
    <row r="68" spans="2:32" ht="12.75">
      <c r="B68">
        <f t="shared" si="54"/>
        <v>0.00615</v>
      </c>
      <c r="C68">
        <f>NORMSINV(1-B68/2)</f>
        <v>2.739689080044627</v>
      </c>
      <c r="D68">
        <f>C68^2/E$7</f>
        <v>0.7505896255315776</v>
      </c>
      <c r="E68">
        <f>(C$7+D68/2)/(1+D68)</f>
        <v>0.5</v>
      </c>
      <c r="F68">
        <f>C68*SQRT((C$7*(1-C$7)+D68/4)/E$7)/(1+D68)</f>
        <v>0.3274003262482788</v>
      </c>
      <c r="G68">
        <f t="shared" si="55"/>
        <v>0.1725996737517212</v>
      </c>
      <c r="H68">
        <f>B24</f>
        <v>0.39999999999999997</v>
      </c>
      <c r="I68">
        <f>G24</f>
        <v>0.3714044431252931</v>
      </c>
      <c r="J68">
        <f t="shared" si="61"/>
        <v>0.3714044431252931</v>
      </c>
      <c r="K68" s="1">
        <f>L24</f>
        <v>0.3926631869885777</v>
      </c>
      <c r="L68" s="1">
        <v>0</v>
      </c>
      <c r="O68">
        <f t="shared" si="56"/>
        <v>0.00615</v>
      </c>
      <c r="P68">
        <f t="shared" si="57"/>
        <v>35.01179251063155</v>
      </c>
      <c r="Q68">
        <f t="shared" si="58"/>
        <v>17.405896255315774</v>
      </c>
      <c r="R68">
        <f t="shared" si="59"/>
        <v>0.14497432216944584</v>
      </c>
      <c r="S68">
        <f t="shared" si="60"/>
        <v>0.8550256778305542</v>
      </c>
      <c r="X68">
        <f>G5</f>
        <v>0.23659337230395083</v>
      </c>
      <c r="Y68">
        <v>0</v>
      </c>
      <c r="Z68">
        <v>0</v>
      </c>
      <c r="AA68">
        <v>0</v>
      </c>
      <c r="AC68">
        <f>'clopper-pearson'!Y494</f>
        <v>0.187086</v>
      </c>
      <c r="AD68">
        <v>0</v>
      </c>
      <c r="AE68">
        <f>'clopper-pearson'!Y513</f>
        <v>0.451694</v>
      </c>
      <c r="AF68">
        <v>0</v>
      </c>
    </row>
    <row r="69" spans="2:32" ht="12.75">
      <c r="B69">
        <f t="shared" si="54"/>
        <v>0.012400000000000001</v>
      </c>
      <c r="C69">
        <f aca="true" t="shared" si="62" ref="C69:C111">NORMSINV(1-B69/2)</f>
        <v>2.500564733054489</v>
      </c>
      <c r="D69">
        <f aca="true" t="shared" si="63" ref="D69:D115">C69^2/E$7</f>
        <v>0.6252823984195868</v>
      </c>
      <c r="E69">
        <f aca="true" t="shared" si="64" ref="E69:E115">(C$7+D69/2)/(1+D69)</f>
        <v>0.5</v>
      </c>
      <c r="F69">
        <f aca="true" t="shared" si="65" ref="F69:F115">C69*SQRT((C$7*(1-C$7)+D69/4)/E$7)/(1+D69)</f>
        <v>0.3101299364031682</v>
      </c>
      <c r="G69">
        <f t="shared" si="55"/>
        <v>0.18987006359683178</v>
      </c>
      <c r="H69">
        <f>B26</f>
        <v>0.49999999999999994</v>
      </c>
      <c r="I69">
        <f>G26</f>
        <v>0.3956998243754247</v>
      </c>
      <c r="J69">
        <f t="shared" si="61"/>
        <v>0.3956998243754247</v>
      </c>
      <c r="K69" s="1">
        <f>L26</f>
        <v>0.4293958497330683</v>
      </c>
      <c r="L69" s="1">
        <v>0</v>
      </c>
      <c r="O69">
        <f t="shared" si="56"/>
        <v>0.012400000000000001</v>
      </c>
      <c r="P69">
        <f t="shared" si="57"/>
        <v>32.505647968391735</v>
      </c>
      <c r="Q69">
        <f t="shared" si="58"/>
        <v>16.15282398419587</v>
      </c>
      <c r="R69">
        <f t="shared" si="59"/>
        <v>0.1600617313349647</v>
      </c>
      <c r="S69">
        <f t="shared" si="60"/>
        <v>0.8399382686650353</v>
      </c>
      <c r="X69">
        <f>X68</f>
        <v>0.23659337230395083</v>
      </c>
      <c r="Y69" s="1">
        <f>Y26+0.05</f>
        <v>0.6436914727759465</v>
      </c>
      <c r="Z69" s="1">
        <f>AA26+0.05</f>
        <v>0.3468457363879732</v>
      </c>
      <c r="AA69" s="1">
        <f>L17+0.05</f>
        <v>0.17046870464942565</v>
      </c>
      <c r="AC69">
        <f>AC68</f>
        <v>0.187086</v>
      </c>
      <c r="AD69">
        <f>'clopper-pearson'!Z494+0.05</f>
        <v>0.159512</v>
      </c>
      <c r="AE69">
        <f>AE68</f>
        <v>0.451694</v>
      </c>
      <c r="AF69">
        <f>'clopper-pearson'!Z513+0.05</f>
        <v>0.5694180000000001</v>
      </c>
    </row>
    <row r="70" spans="2:19" ht="12.75">
      <c r="B70">
        <f t="shared" si="54"/>
        <v>0.024900000000000002</v>
      </c>
      <c r="C70">
        <f t="shared" si="62"/>
        <v>2.2429412638302892</v>
      </c>
      <c r="D70">
        <f t="shared" si="63"/>
        <v>0.5030785512992615</v>
      </c>
      <c r="E70">
        <f t="shared" si="64"/>
        <v>0.5</v>
      </c>
      <c r="F70">
        <f t="shared" si="65"/>
        <v>0.28926578434248923</v>
      </c>
      <c r="G70">
        <f t="shared" si="55"/>
        <v>0.21073421565751077</v>
      </c>
      <c r="H70">
        <f>B28</f>
        <v>0.6</v>
      </c>
      <c r="I70">
        <f>G28</f>
        <v>0.4182020012870271</v>
      </c>
      <c r="J70">
        <f t="shared" si="61"/>
        <v>0.4182020012870271</v>
      </c>
      <c r="K70" s="1">
        <f>L28</f>
        <v>0.45804546473160085</v>
      </c>
      <c r="L70" s="1">
        <v>0</v>
      </c>
      <c r="O70">
        <f t="shared" si="56"/>
        <v>0.024900000000000002</v>
      </c>
      <c r="P70">
        <f t="shared" si="57"/>
        <v>30.06157102598523</v>
      </c>
      <c r="Q70">
        <f t="shared" si="58"/>
        <v>14.930785512992616</v>
      </c>
      <c r="R70">
        <f t="shared" si="59"/>
        <v>0.17843300465985207</v>
      </c>
      <c r="S70">
        <f t="shared" si="60"/>
        <v>0.8215669953401479</v>
      </c>
    </row>
    <row r="71" spans="2:32" ht="12.75">
      <c r="B71">
        <f t="shared" si="54"/>
        <v>0.0499</v>
      </c>
      <c r="C71">
        <f t="shared" si="62"/>
        <v>1.960816007340327</v>
      </c>
      <c r="D71">
        <f t="shared" si="63"/>
        <v>0.38447994146420605</v>
      </c>
      <c r="E71">
        <f t="shared" si="64"/>
        <v>0.5</v>
      </c>
      <c r="F71">
        <f t="shared" si="65"/>
        <v>0.2634896217357615</v>
      </c>
      <c r="G71">
        <f aca="true" t="shared" si="66" ref="G71:G109">E71-F71</f>
        <v>0.23651037826423849</v>
      </c>
      <c r="H71">
        <f>B30</f>
        <v>0.7000000000000001</v>
      </c>
      <c r="I71">
        <f>G30</f>
        <v>0.43952269508940073</v>
      </c>
      <c r="J71">
        <f t="shared" si="61"/>
        <v>0.43952269508940073</v>
      </c>
      <c r="K71" s="1">
        <f>L30</f>
        <v>0.47996569646968934</v>
      </c>
      <c r="L71" s="1">
        <v>0</v>
      </c>
      <c r="O71">
        <f t="shared" si="56"/>
        <v>0.0499</v>
      </c>
      <c r="P71">
        <f t="shared" si="57"/>
        <v>27.689598829284122</v>
      </c>
      <c r="Q71">
        <f t="shared" si="58"/>
        <v>13.74479941464206</v>
      </c>
      <c r="R71">
        <f t="shared" si="59"/>
        <v>0.20134904233988393</v>
      </c>
      <c r="S71">
        <f t="shared" si="60"/>
        <v>0.7986509576601161</v>
      </c>
      <c r="X71">
        <f>H5</f>
        <v>0.7634066276960492</v>
      </c>
      <c r="Y71">
        <v>0</v>
      </c>
      <c r="Z71">
        <v>0</v>
      </c>
      <c r="AA71">
        <f>Z71</f>
        <v>0</v>
      </c>
      <c r="AC71">
        <f>'clopper-pearson'!Y533</f>
        <v>0.812914</v>
      </c>
      <c r="AD71">
        <v>0</v>
      </c>
      <c r="AE71">
        <f>'clopper-pearson'!Y514</f>
        <v>0.548306</v>
      </c>
      <c r="AF71">
        <v>0</v>
      </c>
    </row>
    <row r="72" spans="2:32" ht="12.75">
      <c r="B72">
        <f t="shared" si="54"/>
        <v>0.0999</v>
      </c>
      <c r="C72">
        <f t="shared" si="62"/>
        <v>1.6453395801363513</v>
      </c>
      <c r="D72">
        <f t="shared" si="63"/>
        <v>0.2707142333963265</v>
      </c>
      <c r="E72">
        <f t="shared" si="64"/>
        <v>0.5</v>
      </c>
      <c r="F72">
        <f t="shared" si="65"/>
        <v>0.23078182439708175</v>
      </c>
      <c r="G72">
        <f t="shared" si="66"/>
        <v>0.2692181756029183</v>
      </c>
      <c r="H72">
        <f>B32</f>
        <v>0.8000000000000002</v>
      </c>
      <c r="I72">
        <f>G32</f>
        <v>0.4600703283160333</v>
      </c>
      <c r="J72">
        <f t="shared" si="61"/>
        <v>0.4600703283160333</v>
      </c>
      <c r="K72" s="1">
        <f>L32</f>
        <v>0.49488040719463766</v>
      </c>
      <c r="L72" s="1">
        <v>0</v>
      </c>
      <c r="O72">
        <f t="shared" si="56"/>
        <v>0.0999</v>
      </c>
      <c r="P72">
        <f t="shared" si="57"/>
        <v>25.41428466792653</v>
      </c>
      <c r="Q72">
        <f t="shared" si="58"/>
        <v>12.607142333963264</v>
      </c>
      <c r="R72">
        <f t="shared" si="59"/>
        <v>0.23078009848104059</v>
      </c>
      <c r="S72">
        <f t="shared" si="60"/>
        <v>0.7692199015189594</v>
      </c>
      <c r="X72">
        <f>X71</f>
        <v>0.7634066276960492</v>
      </c>
      <c r="Y72" s="1">
        <f>Y51+0.05</f>
        <v>0.6436914727759465</v>
      </c>
      <c r="Z72" s="1">
        <f>AA51+0.05</f>
        <v>0.3468457363879732</v>
      </c>
      <c r="AA72" s="1">
        <f>L55+0.05</f>
        <v>0.17046870464938535</v>
      </c>
      <c r="AC72">
        <f>AC71</f>
        <v>0.812914</v>
      </c>
      <c r="AD72">
        <f>'clopper-pearson'!Z533+0.05</f>
        <v>0.159512</v>
      </c>
      <c r="AE72">
        <f>AE71</f>
        <v>0.548306</v>
      </c>
      <c r="AF72">
        <f>'clopper-pearson'!Z514+0.05</f>
        <v>0.5710320000000001</v>
      </c>
    </row>
    <row r="73" spans="2:19" ht="12.75">
      <c r="B73">
        <f t="shared" si="54"/>
        <v>0.14990000000000003</v>
      </c>
      <c r="C73">
        <f t="shared" si="62"/>
        <v>1.4398847270058468</v>
      </c>
      <c r="D73">
        <f t="shared" si="63"/>
        <v>0.20732680270647022</v>
      </c>
      <c r="E73">
        <f t="shared" si="64"/>
        <v>0.5</v>
      </c>
      <c r="F73">
        <f t="shared" si="65"/>
        <v>0.2071978804399001</v>
      </c>
      <c r="G73">
        <f t="shared" si="66"/>
        <v>0.29280211956009994</v>
      </c>
      <c r="H73">
        <f>B34</f>
        <v>0.9000000000000002</v>
      </c>
      <c r="I73">
        <f>G34</f>
        <v>0.4801468453461784</v>
      </c>
      <c r="J73">
        <f t="shared" si="61"/>
        <v>0.4801468453461784</v>
      </c>
      <c r="K73" s="1">
        <f>L34</f>
        <v>0.5023711586494055</v>
      </c>
      <c r="L73" s="1">
        <v>0</v>
      </c>
      <c r="O73">
        <f t="shared" si="56"/>
        <v>0.14990000000000003</v>
      </c>
      <c r="P73">
        <f t="shared" si="57"/>
        <v>24.146536054129406</v>
      </c>
      <c r="Q73">
        <f t="shared" si="58"/>
        <v>11.973268027064702</v>
      </c>
      <c r="R73">
        <f t="shared" si="59"/>
        <v>0.25224818143469274</v>
      </c>
      <c r="S73">
        <f t="shared" si="60"/>
        <v>0.7477518185653073</v>
      </c>
    </row>
    <row r="74" spans="2:25" ht="12.75">
      <c r="B74">
        <f t="shared" si="54"/>
        <v>0.19990000000000002</v>
      </c>
      <c r="C74">
        <f t="shared" si="62"/>
        <v>1.2818372852052562</v>
      </c>
      <c r="D74">
        <f t="shared" si="63"/>
        <v>0.16431068257423814</v>
      </c>
      <c r="E74">
        <f t="shared" si="64"/>
        <v>0.5</v>
      </c>
      <c r="F74">
        <f t="shared" si="65"/>
        <v>0.18783151574998302</v>
      </c>
      <c r="G74">
        <f t="shared" si="66"/>
        <v>0.312168484250017</v>
      </c>
      <c r="H74">
        <f>B36</f>
        <v>1.0000000000000002</v>
      </c>
      <c r="I74">
        <f>G36</f>
        <v>0.5</v>
      </c>
      <c r="J74">
        <f t="shared" si="61"/>
        <v>0.5</v>
      </c>
      <c r="K74" s="1">
        <f>L36</f>
        <v>0.5057397905939651</v>
      </c>
      <c r="L74" s="1">
        <v>0</v>
      </c>
      <c r="O74">
        <f t="shared" si="56"/>
        <v>0.19990000000000002</v>
      </c>
      <c r="P74">
        <f t="shared" si="57"/>
        <v>23.28621365148476</v>
      </c>
      <c r="Q74">
        <f t="shared" si="58"/>
        <v>11.543106825742381</v>
      </c>
      <c r="R74">
        <f t="shared" si="59"/>
        <v>0.27003298047418933</v>
      </c>
      <c r="S74">
        <f t="shared" si="60"/>
        <v>0.7299670195258107</v>
      </c>
      <c r="X74">
        <f>R5</f>
        <v>0.20142322146482294</v>
      </c>
      <c r="Y74">
        <v>0</v>
      </c>
    </row>
    <row r="75" spans="2:26" ht="12.75">
      <c r="B75">
        <f t="shared" si="54"/>
        <v>0.2499</v>
      </c>
      <c r="C75">
        <f t="shared" si="62"/>
        <v>1.1505926522659138</v>
      </c>
      <c r="D75">
        <f t="shared" si="63"/>
        <v>0.132386345144831</v>
      </c>
      <c r="E75">
        <f t="shared" si="64"/>
        <v>0.5</v>
      </c>
      <c r="F75">
        <f t="shared" si="65"/>
        <v>0.1709599132230056</v>
      </c>
      <c r="G75">
        <f t="shared" si="66"/>
        <v>0.32904008677699437</v>
      </c>
      <c r="H75">
        <f>B38</f>
        <v>1.1000000000000003</v>
      </c>
      <c r="I75">
        <f>G38</f>
        <v>0.5198531546538216</v>
      </c>
      <c r="J75">
        <f t="shared" si="61"/>
        <v>0.5198531546538216</v>
      </c>
      <c r="K75" s="1">
        <f>L38</f>
        <v>0.5023711586501061</v>
      </c>
      <c r="L75" s="1">
        <v>0</v>
      </c>
      <c r="O75">
        <f t="shared" si="56"/>
        <v>0.2499</v>
      </c>
      <c r="P75">
        <f t="shared" si="57"/>
        <v>22.647726902896622</v>
      </c>
      <c r="Q75">
        <f t="shared" si="58"/>
        <v>11.22386345144831</v>
      </c>
      <c r="R75">
        <f t="shared" si="59"/>
        <v>0.28564208475986025</v>
      </c>
      <c r="S75">
        <f t="shared" si="60"/>
        <v>0.7143579152401398</v>
      </c>
      <c r="X75">
        <f>X74</f>
        <v>0.20142322146482294</v>
      </c>
      <c r="Y75" s="1">
        <f>T17+0.05</f>
        <v>0.18478203611805244</v>
      </c>
      <c r="Z75" s="1"/>
    </row>
    <row r="76" spans="2:19" ht="12.75">
      <c r="B76">
        <f t="shared" si="54"/>
        <v>0.2999</v>
      </c>
      <c r="C76">
        <f t="shared" si="62"/>
        <v>1.036648882291047</v>
      </c>
      <c r="D76">
        <f t="shared" si="63"/>
        <v>0.10746409051552767</v>
      </c>
      <c r="E76">
        <f t="shared" si="64"/>
        <v>0.5</v>
      </c>
      <c r="F76">
        <f t="shared" si="65"/>
        <v>0.1557531581807432</v>
      </c>
      <c r="G76">
        <f t="shared" si="66"/>
        <v>0.3442468418192568</v>
      </c>
      <c r="H76">
        <f>B40</f>
        <v>1.2000000000000004</v>
      </c>
      <c r="I76">
        <f>G40</f>
        <v>0.5399296716839667</v>
      </c>
      <c r="J76">
        <f t="shared" si="61"/>
        <v>0.5399296716839667</v>
      </c>
      <c r="K76" s="1">
        <f>L40</f>
        <v>0.49488040719466164</v>
      </c>
      <c r="L76" s="1">
        <v>0</v>
      </c>
      <c r="O76">
        <f t="shared" si="56"/>
        <v>0.2999</v>
      </c>
      <c r="P76">
        <f t="shared" si="57"/>
        <v>22.149281810310555</v>
      </c>
      <c r="Q76">
        <f t="shared" si="58"/>
        <v>10.974640905155276</v>
      </c>
      <c r="R76">
        <f t="shared" si="59"/>
        <v>0.2998034430172593</v>
      </c>
      <c r="S76">
        <f t="shared" si="60"/>
        <v>0.7001965569827406</v>
      </c>
    </row>
    <row r="77" spans="2:25" ht="12.75">
      <c r="B77">
        <f t="shared" si="54"/>
        <v>0.3499</v>
      </c>
      <c r="C77">
        <f t="shared" si="62"/>
        <v>0.9347832019557245</v>
      </c>
      <c r="D77">
        <f t="shared" si="63"/>
        <v>0.08738196346585968</v>
      </c>
      <c r="E77">
        <f t="shared" si="64"/>
        <v>0.5</v>
      </c>
      <c r="F77">
        <f t="shared" si="65"/>
        <v>0.14173915566067471</v>
      </c>
      <c r="G77">
        <f t="shared" si="66"/>
        <v>0.35826084433932526</v>
      </c>
      <c r="H77">
        <f>B42</f>
        <v>1.3000000000000005</v>
      </c>
      <c r="I77">
        <f>G42</f>
        <v>0.5604773049105993</v>
      </c>
      <c r="J77">
        <f t="shared" si="61"/>
        <v>0.5604773049105993</v>
      </c>
      <c r="K77" s="1">
        <f>L42</f>
        <v>0.4799656964703449</v>
      </c>
      <c r="L77" s="1">
        <v>0</v>
      </c>
      <c r="O77">
        <f t="shared" si="56"/>
        <v>0.3499</v>
      </c>
      <c r="P77">
        <f t="shared" si="57"/>
        <v>21.747639269317194</v>
      </c>
      <c r="Q77">
        <f t="shared" si="58"/>
        <v>10.773819634658597</v>
      </c>
      <c r="R77">
        <f t="shared" si="59"/>
        <v>0.3129320923646567</v>
      </c>
      <c r="S77">
        <f t="shared" si="60"/>
        <v>0.6870679076353433</v>
      </c>
      <c r="X77">
        <f>S5</f>
        <v>0.7985767785351771</v>
      </c>
      <c r="Y77">
        <v>0</v>
      </c>
    </row>
    <row r="78" spans="2:25" ht="12.75">
      <c r="B78">
        <f t="shared" si="54"/>
        <v>0.3999</v>
      </c>
      <c r="C78">
        <f t="shared" si="62"/>
        <v>0.8417987373832148</v>
      </c>
      <c r="D78">
        <f t="shared" si="63"/>
        <v>0.07086251142599745</v>
      </c>
      <c r="E78">
        <f t="shared" si="64"/>
        <v>0.5</v>
      </c>
      <c r="F78">
        <f t="shared" si="65"/>
        <v>0.12862086228003564</v>
      </c>
      <c r="G78">
        <f t="shared" si="66"/>
        <v>0.37137913771996434</v>
      </c>
      <c r="H78">
        <f>B44</f>
        <v>1.4000000000000006</v>
      </c>
      <c r="I78">
        <f>G44</f>
        <v>0.5817979987129729</v>
      </c>
      <c r="J78">
        <f t="shared" si="61"/>
        <v>0.5817979987129729</v>
      </c>
      <c r="K78" s="1">
        <f>L44</f>
        <v>0.45804546473160085</v>
      </c>
      <c r="L78" s="1">
        <v>0</v>
      </c>
      <c r="O78">
        <f t="shared" si="56"/>
        <v>0.3999</v>
      </c>
      <c r="P78">
        <f t="shared" si="57"/>
        <v>21.41725022851995</v>
      </c>
      <c r="Q78">
        <f t="shared" si="58"/>
        <v>10.608625114259974</v>
      </c>
      <c r="R78">
        <f t="shared" si="59"/>
        <v>0.32528975954044226</v>
      </c>
      <c r="S78">
        <f t="shared" si="60"/>
        <v>0.6747102404595577</v>
      </c>
      <c r="X78">
        <f>X77</f>
        <v>0.7985767785351771</v>
      </c>
      <c r="Y78" s="1">
        <f>U17+0.05</f>
        <v>0.18478203611800204</v>
      </c>
    </row>
    <row r="79" spans="2:19" ht="12.75">
      <c r="B79">
        <f t="shared" si="54"/>
        <v>0.44989999999999997</v>
      </c>
      <c r="C79">
        <f t="shared" si="62"/>
        <v>0.7555809133918956</v>
      </c>
      <c r="D79">
        <f t="shared" si="63"/>
        <v>0.05709025166821312</v>
      </c>
      <c r="E79">
        <f t="shared" si="64"/>
        <v>0.5</v>
      </c>
      <c r="F79">
        <f t="shared" si="65"/>
        <v>0.11619700900885371</v>
      </c>
      <c r="G79">
        <f t="shared" si="66"/>
        <v>0.3838029909911463</v>
      </c>
      <c r="H79">
        <f>B46</f>
        <v>1.5000000000000007</v>
      </c>
      <c r="I79">
        <f>G46</f>
        <v>0.6043001756245753</v>
      </c>
      <c r="J79">
        <f t="shared" si="61"/>
        <v>0.6043001756245753</v>
      </c>
      <c r="K79" s="1">
        <f>L46</f>
        <v>0.4293958497330609</v>
      </c>
      <c r="L79" s="1">
        <v>0</v>
      </c>
      <c r="O79">
        <f t="shared" si="56"/>
        <v>0.44989999999999997</v>
      </c>
      <c r="P79">
        <f t="shared" si="57"/>
        <v>21.141805033364264</v>
      </c>
      <c r="Q79">
        <f t="shared" si="58"/>
        <v>10.47090251668213</v>
      </c>
      <c r="R79">
        <f t="shared" si="59"/>
        <v>0.3370542537667428</v>
      </c>
      <c r="S79">
        <f t="shared" si="60"/>
        <v>0.6629457462332572</v>
      </c>
    </row>
    <row r="80" spans="2:25" ht="12.75">
      <c r="B80">
        <f t="shared" si="54"/>
        <v>0.49989999999999996</v>
      </c>
      <c r="C80">
        <f t="shared" si="62"/>
        <v>0.6746472536178771</v>
      </c>
      <c r="D80">
        <f t="shared" si="63"/>
        <v>0.04551489168141443</v>
      </c>
      <c r="E80">
        <f t="shared" si="64"/>
        <v>0.5</v>
      </c>
      <c r="F80">
        <f t="shared" si="65"/>
        <v>0.10432338003493376</v>
      </c>
      <c r="G80">
        <f t="shared" si="66"/>
        <v>0.39567661996506626</v>
      </c>
      <c r="H80">
        <f>B48</f>
        <v>1.6000000000000008</v>
      </c>
      <c r="I80">
        <f>G48</f>
        <v>0.6285955568747069</v>
      </c>
      <c r="J80">
        <f t="shared" si="61"/>
        <v>0.6285955568747069</v>
      </c>
      <c r="K80" s="1">
        <f>L48</f>
        <v>0.3926631869881553</v>
      </c>
      <c r="L80" s="1">
        <v>0</v>
      </c>
      <c r="O80">
        <f t="shared" si="56"/>
        <v>0.49989999999999996</v>
      </c>
      <c r="P80">
        <f t="shared" si="57"/>
        <v>20.910297833628288</v>
      </c>
      <c r="Q80">
        <f t="shared" si="58"/>
        <v>10.355148916814144</v>
      </c>
      <c r="R80">
        <f t="shared" si="59"/>
        <v>0.34835340130988424</v>
      </c>
      <c r="S80">
        <f t="shared" si="60"/>
        <v>0.6516465986901158</v>
      </c>
      <c r="X80">
        <f>logit!P12</f>
        <v>0.2261155053400668</v>
      </c>
      <c r="Y80">
        <v>0</v>
      </c>
    </row>
    <row r="81" spans="2:25" ht="12.75">
      <c r="B81">
        <f t="shared" si="54"/>
        <v>0.5498999999999999</v>
      </c>
      <c r="C81">
        <f t="shared" si="62"/>
        <v>0.5979097750241635</v>
      </c>
      <c r="D81">
        <f t="shared" si="63"/>
        <v>0.035749609906944584</v>
      </c>
      <c r="E81">
        <f t="shared" si="64"/>
        <v>0.5</v>
      </c>
      <c r="F81">
        <f t="shared" si="65"/>
        <v>0.0928919904265974</v>
      </c>
      <c r="G81">
        <f t="shared" si="66"/>
        <v>0.4071080095734026</v>
      </c>
      <c r="H81">
        <f>B50</f>
        <v>1.7000000000000008</v>
      </c>
      <c r="I81">
        <f>G50</f>
        <v>0.6557238524548594</v>
      </c>
      <c r="J81">
        <f t="shared" si="61"/>
        <v>0.6557238524548594</v>
      </c>
      <c r="K81" s="1">
        <f>L50</f>
        <v>0.343034896556758</v>
      </c>
      <c r="L81" s="1">
        <v>0</v>
      </c>
      <c r="O81">
        <f t="shared" si="56"/>
        <v>0.5498999999999999</v>
      </c>
      <c r="P81">
        <f t="shared" si="57"/>
        <v>20.71499219813889</v>
      </c>
      <c r="Q81">
        <f t="shared" si="58"/>
        <v>10.257496099069446</v>
      </c>
      <c r="R81">
        <f t="shared" si="59"/>
        <v>0.3592833103822948</v>
      </c>
      <c r="S81">
        <f t="shared" si="60"/>
        <v>0.6407166896177052</v>
      </c>
      <c r="X81">
        <f>X80</f>
        <v>0.2261155053400668</v>
      </c>
      <c r="Y81" s="1">
        <f>Y69</f>
        <v>0.6436914727759465</v>
      </c>
    </row>
    <row r="82" spans="2:19" ht="12.75">
      <c r="B82">
        <f t="shared" si="54"/>
        <v>0.5999</v>
      </c>
      <c r="C82">
        <f t="shared" si="62"/>
        <v>0.5245442480372731</v>
      </c>
      <c r="D82">
        <f t="shared" si="63"/>
        <v>0.027514666814898826</v>
      </c>
      <c r="E82">
        <f t="shared" si="64"/>
        <v>0.5</v>
      </c>
      <c r="F82">
        <f t="shared" si="65"/>
        <v>0.08181974441609585</v>
      </c>
      <c r="G82">
        <f t="shared" si="66"/>
        <v>0.41818025558390415</v>
      </c>
      <c r="H82">
        <f>B52</f>
        <v>1.800000000000001</v>
      </c>
      <c r="I82">
        <f>G52</f>
        <v>0.6877954580555099</v>
      </c>
      <c r="J82">
        <f t="shared" si="61"/>
        <v>0.6877954580555099</v>
      </c>
      <c r="K82" s="1">
        <f>L52</f>
        <v>0.27842947915610733</v>
      </c>
      <c r="L82" s="1">
        <v>0</v>
      </c>
      <c r="O82">
        <f t="shared" si="56"/>
        <v>0.5999</v>
      </c>
      <c r="P82">
        <f t="shared" si="57"/>
        <v>20.550293336297976</v>
      </c>
      <c r="Q82">
        <f t="shared" si="58"/>
        <v>10.175146668148988</v>
      </c>
      <c r="R82">
        <f t="shared" si="59"/>
        <v>0.36991826707270103</v>
      </c>
      <c r="S82">
        <f t="shared" si="60"/>
        <v>0.630081732927299</v>
      </c>
    </row>
    <row r="83" spans="2:25" ht="12.75">
      <c r="B83">
        <f t="shared" si="54"/>
        <v>0.6499</v>
      </c>
      <c r="C83">
        <f t="shared" si="62"/>
        <v>0.4539015208138153</v>
      </c>
      <c r="D83">
        <f t="shared" si="63"/>
        <v>0.02060265905970944</v>
      </c>
      <c r="E83">
        <f t="shared" si="64"/>
        <v>0.5</v>
      </c>
      <c r="F83">
        <f t="shared" si="65"/>
        <v>0.0710400558905697</v>
      </c>
      <c r="G83">
        <f t="shared" si="66"/>
        <v>0.4289599441094303</v>
      </c>
      <c r="H83">
        <f>B54</f>
        <v>1.900000000000001</v>
      </c>
      <c r="I83">
        <f>G54</f>
        <v>0.7307281096965077</v>
      </c>
      <c r="J83">
        <f t="shared" si="61"/>
        <v>0.7307281096965077</v>
      </c>
      <c r="K83" s="1">
        <f>L54</f>
        <v>0.18615118574723988</v>
      </c>
      <c r="L83" s="1">
        <v>0</v>
      </c>
      <c r="O83">
        <f t="shared" si="56"/>
        <v>0.6499</v>
      </c>
      <c r="P83">
        <f t="shared" si="57"/>
        <v>20.41205318119419</v>
      </c>
      <c r="Q83">
        <f t="shared" si="58"/>
        <v>10.106026590597095</v>
      </c>
      <c r="R83">
        <f t="shared" si="59"/>
        <v>0.3803181686680421</v>
      </c>
      <c r="S83">
        <f t="shared" si="60"/>
        <v>0.6196818313319579</v>
      </c>
      <c r="X83">
        <f>logit!P13</f>
        <v>0.7738844946599333</v>
      </c>
      <c r="Y83">
        <v>0</v>
      </c>
    </row>
    <row r="84" spans="2:25" ht="12.75">
      <c r="B84">
        <f t="shared" si="54"/>
        <v>0.6999000000000001</v>
      </c>
      <c r="C84">
        <f t="shared" si="62"/>
        <v>0.38545522329513915</v>
      </c>
      <c r="D84">
        <f t="shared" si="63"/>
        <v>0.014857572916550557</v>
      </c>
      <c r="E84">
        <f t="shared" si="64"/>
        <v>0.5</v>
      </c>
      <c r="F84">
        <f t="shared" si="65"/>
        <v>0.06049805203312502</v>
      </c>
      <c r="G84">
        <f t="shared" si="66"/>
        <v>0.439501947966875</v>
      </c>
      <c r="O84">
        <f t="shared" si="56"/>
        <v>0.6999000000000001</v>
      </c>
      <c r="P84">
        <f t="shared" si="57"/>
        <v>20.29715145833101</v>
      </c>
      <c r="Q84">
        <f t="shared" si="58"/>
        <v>10.048575729165506</v>
      </c>
      <c r="R84">
        <f t="shared" si="59"/>
        <v>0.39053275049756264</v>
      </c>
      <c r="S84">
        <f t="shared" si="60"/>
        <v>0.6094672495024374</v>
      </c>
      <c r="X84">
        <f>X83</f>
        <v>0.7738844946599333</v>
      </c>
      <c r="Y84" s="1">
        <f>Y72</f>
        <v>0.6436914727759465</v>
      </c>
    </row>
    <row r="85" spans="2:19" ht="12.75">
      <c r="B85">
        <f t="shared" si="54"/>
        <v>0.7499000000000001</v>
      </c>
      <c r="C85">
        <f t="shared" si="62"/>
        <v>0.31877107176114805</v>
      </c>
      <c r="D85">
        <f t="shared" si="63"/>
        <v>0.010161499619175101</v>
      </c>
      <c r="E85">
        <f t="shared" si="64"/>
        <v>0.5</v>
      </c>
      <c r="F85">
        <f t="shared" si="65"/>
        <v>0.05014798656641093</v>
      </c>
      <c r="G85">
        <f t="shared" si="66"/>
        <v>0.44985201343358905</v>
      </c>
      <c r="O85">
        <f t="shared" si="56"/>
        <v>0.7499000000000001</v>
      </c>
      <c r="P85">
        <f t="shared" si="57"/>
        <v>20.203229992383502</v>
      </c>
      <c r="Q85">
        <f t="shared" si="58"/>
        <v>10.001614996191751</v>
      </c>
      <c r="R85">
        <f t="shared" si="59"/>
        <v>0.40060381257550454</v>
      </c>
      <c r="S85">
        <f t="shared" si="60"/>
        <v>0.5993961874244955</v>
      </c>
    </row>
    <row r="86" spans="2:19" ht="12.75">
      <c r="B86">
        <f t="shared" si="54"/>
        <v>0.7999000000000002</v>
      </c>
      <c r="C86">
        <f t="shared" si="62"/>
        <v>0.2534761733841151</v>
      </c>
      <c r="D86">
        <f t="shared" si="63"/>
        <v>0.006425017047345398</v>
      </c>
      <c r="E86">
        <f t="shared" si="64"/>
        <v>0.5</v>
      </c>
      <c r="F86">
        <f t="shared" si="65"/>
        <v>0.039949967897935985</v>
      </c>
      <c r="G86">
        <f t="shared" si="66"/>
        <v>0.460050032102064</v>
      </c>
      <c r="L86">
        <f>((L11+L10)/2)*(G11-G10)</f>
        <v>1.9999999999999995E-05</v>
      </c>
      <c r="O86">
        <f t="shared" si="56"/>
        <v>0.7999000000000002</v>
      </c>
      <c r="P86">
        <f t="shared" si="57"/>
        <v>20.128500340946907</v>
      </c>
      <c r="Q86">
        <f t="shared" si="58"/>
        <v>9.964250170473454</v>
      </c>
      <c r="R86">
        <f t="shared" si="59"/>
        <v>0.4105682022092507</v>
      </c>
      <c r="S86">
        <f t="shared" si="60"/>
        <v>0.5894317977907493</v>
      </c>
    </row>
    <row r="87" spans="2:19" ht="12.75">
      <c r="B87">
        <f t="shared" si="54"/>
        <v>0.8499000000000002</v>
      </c>
      <c r="C87">
        <f t="shared" si="62"/>
        <v>0.18924538380815648</v>
      </c>
      <c r="D87">
        <f t="shared" si="63"/>
        <v>0.0035813815292696457</v>
      </c>
      <c r="E87">
        <f t="shared" si="64"/>
        <v>0.5</v>
      </c>
      <c r="F87">
        <f t="shared" si="65"/>
        <v>0.029868884342806993</v>
      </c>
      <c r="G87">
        <f t="shared" si="66"/>
        <v>0.470131115657193</v>
      </c>
      <c r="L87">
        <f aca="true" t="shared" si="67" ref="L87:L138">((L12+L11)/2)*(G12-G11)</f>
        <v>0.00015560114265508873</v>
      </c>
      <c r="O87">
        <f t="shared" si="56"/>
        <v>0.8499000000000002</v>
      </c>
      <c r="P87">
        <f t="shared" si="57"/>
        <v>20.071627630585393</v>
      </c>
      <c r="Q87">
        <f t="shared" si="58"/>
        <v>9.935813815292697</v>
      </c>
      <c r="R87">
        <f t="shared" si="59"/>
        <v>0.42045872973815934</v>
      </c>
      <c r="S87">
        <f t="shared" si="60"/>
        <v>0.5795412702618407</v>
      </c>
    </row>
    <row r="88" spans="2:19" ht="12.75">
      <c r="B88">
        <f t="shared" si="54"/>
        <v>0.8999000000000003</v>
      </c>
      <c r="C88">
        <f t="shared" si="62"/>
        <v>0.12578766472870484</v>
      </c>
      <c r="D88">
        <f t="shared" si="63"/>
        <v>0.0015822536597901056</v>
      </c>
      <c r="E88">
        <f t="shared" si="64"/>
        <v>0.5</v>
      </c>
      <c r="F88">
        <f t="shared" si="65"/>
        <v>0.019873060207870837</v>
      </c>
      <c r="G88">
        <f t="shared" si="66"/>
        <v>0.48012693979212917</v>
      </c>
      <c r="L88">
        <f t="shared" si="67"/>
        <v>0.00015834629393453661</v>
      </c>
      <c r="O88">
        <f t="shared" si="56"/>
        <v>0.8999000000000003</v>
      </c>
      <c r="P88">
        <f t="shared" si="57"/>
        <v>20.0316450731958</v>
      </c>
      <c r="Q88">
        <f t="shared" si="58"/>
        <v>9.9158225365979</v>
      </c>
      <c r="R88">
        <f t="shared" si="59"/>
        <v>0.43030538469779933</v>
      </c>
      <c r="S88">
        <f t="shared" si="60"/>
        <v>0.5696946153022007</v>
      </c>
    </row>
    <row r="89" spans="2:19" ht="12.75">
      <c r="B89">
        <f t="shared" si="54"/>
        <v>0.9499000000000003</v>
      </c>
      <c r="C89">
        <f t="shared" si="62"/>
        <v>0.06283244147198275</v>
      </c>
      <c r="D89">
        <f t="shared" si="63"/>
        <v>0.0003947915701330138</v>
      </c>
      <c r="E89">
        <f t="shared" si="64"/>
        <v>0.5</v>
      </c>
      <c r="F89">
        <f t="shared" si="65"/>
        <v>0.009932720816287554</v>
      </c>
      <c r="G89">
        <f t="shared" si="66"/>
        <v>0.49006727918371246</v>
      </c>
      <c r="L89">
        <f t="shared" si="67"/>
        <v>0.00031643622332750104</v>
      </c>
      <c r="O89">
        <f t="shared" si="56"/>
        <v>0.9499000000000003</v>
      </c>
      <c r="P89">
        <f t="shared" si="57"/>
        <v>20.00789583140266</v>
      </c>
      <c r="Q89">
        <f t="shared" si="58"/>
        <v>9.90394791570133</v>
      </c>
      <c r="R89">
        <f t="shared" si="59"/>
        <v>0.44013677966231796</v>
      </c>
      <c r="S89">
        <f t="shared" si="60"/>
        <v>0.5598632203376821</v>
      </c>
    </row>
    <row r="90" spans="2:19" ht="12.75">
      <c r="B90">
        <f>IF(C7&lt;0,B36-B$9,B36+B$9)</f>
        <v>1.0001000000000002</v>
      </c>
      <c r="C90">
        <f t="shared" si="62"/>
        <v>-0.00012505552149377763</v>
      </c>
      <c r="D90">
        <f t="shared" si="63"/>
        <v>1.563888345608068E-09</v>
      </c>
      <c r="E90">
        <f t="shared" si="64"/>
        <v>0.5</v>
      </c>
      <c r="F90">
        <f t="shared" si="65"/>
        <v>-1.9773014079562588E-05</v>
      </c>
      <c r="G90">
        <f t="shared" si="66"/>
        <v>0.5000197730140795</v>
      </c>
      <c r="L90">
        <f t="shared" si="67"/>
        <v>0.0006322385728077884</v>
      </c>
      <c r="O90">
        <f>B142</f>
        <v>0.9999000000000002</v>
      </c>
      <c r="P90">
        <f>2*($E$7+C142*C142)</f>
        <v>20.000000031277768</v>
      </c>
      <c r="Q90">
        <f>C142*C142-1/$E$7+4*$E$7*$C$7*(1-$C$7)</f>
        <v>9.900000015638884</v>
      </c>
      <c r="R90">
        <f>MIN($C$7,MAX(0,E142-(C142*SQRT(Q90-$O$5)+1)/P90))</f>
        <v>0.44998032617759137</v>
      </c>
      <c r="S90">
        <f>MAX($C$7,MIN(1,E142+(C142*SQRT(Q90+$O$5)+1)/P90))</f>
        <v>0.5500196738224087</v>
      </c>
    </row>
    <row r="91" spans="2:12" ht="12.75">
      <c r="B91">
        <f aca="true" t="shared" si="68" ref="B91:B115">B37+B$9</f>
        <v>1.0501000000000003</v>
      </c>
      <c r="C91">
        <f t="shared" si="62"/>
        <v>-0.06283244147198275</v>
      </c>
      <c r="D91">
        <f t="shared" si="63"/>
        <v>0.0003947915701330138</v>
      </c>
      <c r="E91">
        <f t="shared" si="64"/>
        <v>0.5</v>
      </c>
      <c r="F91">
        <f t="shared" si="65"/>
        <v>-0.009932720816287554</v>
      </c>
      <c r="G91">
        <f t="shared" si="66"/>
        <v>0.5099327208162876</v>
      </c>
      <c r="L91">
        <f t="shared" si="67"/>
        <v>0.001266420919202911</v>
      </c>
    </row>
    <row r="92" spans="2:12" ht="12.75">
      <c r="B92">
        <f t="shared" si="68"/>
        <v>1.1001000000000003</v>
      </c>
      <c r="C92">
        <f t="shared" si="62"/>
        <v>-0.12578766472870484</v>
      </c>
      <c r="D92">
        <f t="shared" si="63"/>
        <v>0.0015822536597901056</v>
      </c>
      <c r="E92">
        <f t="shared" si="64"/>
        <v>0.5</v>
      </c>
      <c r="F92">
        <f t="shared" si="65"/>
        <v>-0.019873060207870837</v>
      </c>
      <c r="G92">
        <f t="shared" si="66"/>
        <v>0.5198730602078708</v>
      </c>
      <c r="L92">
        <f t="shared" si="67"/>
        <v>0.002524336578937586</v>
      </c>
    </row>
    <row r="93" spans="2:12" ht="12.75">
      <c r="B93">
        <f t="shared" si="68"/>
        <v>1.1501000000000003</v>
      </c>
      <c r="C93">
        <f t="shared" si="62"/>
        <v>-0.18924538380815648</v>
      </c>
      <c r="D93">
        <f t="shared" si="63"/>
        <v>0.0035813815292696457</v>
      </c>
      <c r="E93">
        <f t="shared" si="64"/>
        <v>0.5</v>
      </c>
      <c r="F93">
        <f t="shared" si="65"/>
        <v>-0.029868884342806993</v>
      </c>
      <c r="G93">
        <f t="shared" si="66"/>
        <v>0.529868884342807</v>
      </c>
      <c r="L93">
        <f t="shared" si="67"/>
        <v>0.005009941803672426</v>
      </c>
    </row>
    <row r="94" spans="2:19" ht="12.75">
      <c r="B94">
        <f t="shared" si="68"/>
        <v>1.2001000000000004</v>
      </c>
      <c r="C94">
        <f t="shared" si="62"/>
        <v>-0.2534761733841151</v>
      </c>
      <c r="D94">
        <f t="shared" si="63"/>
        <v>0.006425017047345398</v>
      </c>
      <c r="E94">
        <f t="shared" si="64"/>
        <v>0.5</v>
      </c>
      <c r="F94">
        <f t="shared" si="65"/>
        <v>-0.039949967897935985</v>
      </c>
      <c r="G94">
        <f t="shared" si="66"/>
        <v>0.539949967897936</v>
      </c>
      <c r="L94">
        <f t="shared" si="67"/>
        <v>0.004999679420764295</v>
      </c>
      <c r="O94">
        <f aca="true" t="shared" si="69" ref="O94:O118">B117</f>
        <v>0.00030000000000000003</v>
      </c>
      <c r="P94">
        <f aca="true" t="shared" si="70" ref="P94:P118">2*($E$7+C117*C117)</f>
        <v>46.14888557420092</v>
      </c>
      <c r="Q94">
        <f aca="true" t="shared" si="71" ref="Q94:Q118">C117*C117-1/$E$7+4*$E$7*$C$7*(1-$C$7)</f>
        <v>22.974442787100458</v>
      </c>
      <c r="R94">
        <f aca="true" t="shared" si="72" ref="R94:R118">MIN($C$7,MAX(0,E117-(C117*SQRT(Q94-$O$5)+1)/P94))</f>
        <v>0.10277659096888275</v>
      </c>
      <c r="S94">
        <f aca="true" t="shared" si="73" ref="S94:S118">MAX($C$7,MIN(1,E117+(C117*SQRT(Q94+$O$5)+1)/P94))</f>
        <v>0.8972234090311173</v>
      </c>
    </row>
    <row r="95" spans="2:19" ht="12.75">
      <c r="B95">
        <f t="shared" si="68"/>
        <v>1.2501000000000004</v>
      </c>
      <c r="C95">
        <f t="shared" si="62"/>
        <v>-0.31877107176114805</v>
      </c>
      <c r="D95">
        <f t="shared" si="63"/>
        <v>0.010161499619175101</v>
      </c>
      <c r="E95">
        <f t="shared" si="64"/>
        <v>0.5</v>
      </c>
      <c r="F95">
        <f t="shared" si="65"/>
        <v>-0.05014798656641093</v>
      </c>
      <c r="G95">
        <f t="shared" si="66"/>
        <v>0.550147986566411</v>
      </c>
      <c r="L95">
        <f t="shared" si="67"/>
        <v>0.004999506171496989</v>
      </c>
      <c r="O95">
        <f t="shared" si="69"/>
        <v>0.0016625000000000001</v>
      </c>
      <c r="P95">
        <f t="shared" si="70"/>
        <v>39.77788474037375</v>
      </c>
      <c r="Q95">
        <f t="shared" si="71"/>
        <v>19.788942370186874</v>
      </c>
      <c r="R95">
        <f t="shared" si="72"/>
        <v>0.12318294621483983</v>
      </c>
      <c r="S95">
        <f t="shared" si="73"/>
        <v>0.8768170537851602</v>
      </c>
    </row>
    <row r="96" spans="2:19" ht="12.75">
      <c r="B96">
        <f t="shared" si="68"/>
        <v>1.3001000000000005</v>
      </c>
      <c r="C96">
        <f t="shared" si="62"/>
        <v>-0.38545522329513915</v>
      </c>
      <c r="D96">
        <f t="shared" si="63"/>
        <v>0.014857572916550557</v>
      </c>
      <c r="E96">
        <f t="shared" si="64"/>
        <v>0.5</v>
      </c>
      <c r="F96">
        <f t="shared" si="65"/>
        <v>-0.06049805203312502</v>
      </c>
      <c r="G96">
        <f t="shared" si="66"/>
        <v>0.560498052033125</v>
      </c>
      <c r="L96">
        <f t="shared" si="67"/>
        <v>0.004989913633883716</v>
      </c>
      <c r="O96">
        <f t="shared" si="69"/>
        <v>0.003225</v>
      </c>
      <c r="P96">
        <f t="shared" si="70"/>
        <v>37.35138865169306</v>
      </c>
      <c r="Q96">
        <f t="shared" si="71"/>
        <v>18.575694325846527</v>
      </c>
      <c r="R96">
        <f t="shared" si="72"/>
        <v>0.13335327011129872</v>
      </c>
      <c r="S96">
        <f t="shared" si="73"/>
        <v>0.8666467298887013</v>
      </c>
    </row>
    <row r="97" spans="2:19" ht="12.75">
      <c r="B97">
        <f t="shared" si="68"/>
        <v>1.3501000000000005</v>
      </c>
      <c r="C97">
        <f t="shared" si="62"/>
        <v>-0.4539015208138153</v>
      </c>
      <c r="D97">
        <f t="shared" si="63"/>
        <v>0.02060265905970944</v>
      </c>
      <c r="E97">
        <f t="shared" si="64"/>
        <v>0.5</v>
      </c>
      <c r="F97">
        <f t="shared" si="65"/>
        <v>-0.0710400558905697</v>
      </c>
      <c r="G97">
        <f t="shared" si="66"/>
        <v>0.5710400558905697</v>
      </c>
      <c r="L97">
        <f t="shared" si="67"/>
        <v>0.0049889838555086385</v>
      </c>
      <c r="O97">
        <f t="shared" si="69"/>
        <v>0.006350000000000001</v>
      </c>
      <c r="P97">
        <f t="shared" si="70"/>
        <v>34.896398724067815</v>
      </c>
      <c r="Q97">
        <f t="shared" si="71"/>
        <v>17.34819936203391</v>
      </c>
      <c r="R97">
        <f t="shared" si="72"/>
        <v>0.14560288834710178</v>
      </c>
      <c r="S97">
        <f t="shared" si="73"/>
        <v>0.8543971116528982</v>
      </c>
    </row>
    <row r="98" spans="2:19" ht="12.75">
      <c r="B98">
        <f t="shared" si="68"/>
        <v>1.4001000000000006</v>
      </c>
      <c r="C98">
        <f t="shared" si="62"/>
        <v>-0.5245442480372731</v>
      </c>
      <c r="D98">
        <f t="shared" si="63"/>
        <v>0.027514666814898826</v>
      </c>
      <c r="E98">
        <f t="shared" si="64"/>
        <v>0.5</v>
      </c>
      <c r="F98">
        <f t="shared" si="65"/>
        <v>-0.08181974441609585</v>
      </c>
      <c r="G98">
        <f t="shared" si="66"/>
        <v>0.5818197444160959</v>
      </c>
      <c r="L98">
        <f t="shared" si="67"/>
        <v>0.0049875798819235305</v>
      </c>
      <c r="O98">
        <f t="shared" si="69"/>
        <v>0.0126</v>
      </c>
      <c r="P98">
        <f t="shared" si="70"/>
        <v>32.448947095858585</v>
      </c>
      <c r="Q98">
        <f t="shared" si="71"/>
        <v>16.124473547929295</v>
      </c>
      <c r="R98">
        <f t="shared" si="72"/>
        <v>0.16044194979854937</v>
      </c>
      <c r="S98">
        <f t="shared" si="73"/>
        <v>0.8395580502014506</v>
      </c>
    </row>
    <row r="99" spans="2:19" ht="12.75">
      <c r="B99">
        <f t="shared" si="68"/>
        <v>1.4501000000000006</v>
      </c>
      <c r="C99">
        <f t="shared" si="62"/>
        <v>-0.5979097750241635</v>
      </c>
      <c r="D99">
        <f t="shared" si="63"/>
        <v>0.035749609906944584</v>
      </c>
      <c r="E99">
        <f t="shared" si="64"/>
        <v>0.5</v>
      </c>
      <c r="F99">
        <f t="shared" si="65"/>
        <v>-0.0928919904265974</v>
      </c>
      <c r="G99">
        <f t="shared" si="66"/>
        <v>0.5928919904265975</v>
      </c>
      <c r="L99">
        <f t="shared" si="67"/>
        <v>0.004994474842725803</v>
      </c>
      <c r="O99">
        <f t="shared" si="69"/>
        <v>0.0251</v>
      </c>
      <c r="P99">
        <f t="shared" si="70"/>
        <v>30.034009894061832</v>
      </c>
      <c r="Q99">
        <f t="shared" si="71"/>
        <v>14.917004947030918</v>
      </c>
      <c r="R99">
        <f t="shared" si="72"/>
        <v>0.1786664290357084</v>
      </c>
      <c r="S99">
        <f t="shared" si="73"/>
        <v>0.8213335709642916</v>
      </c>
    </row>
    <row r="100" spans="2:19" ht="12.75">
      <c r="B100">
        <f t="shared" si="68"/>
        <v>1.5001000000000007</v>
      </c>
      <c r="C100">
        <f t="shared" si="62"/>
        <v>-0.6746472536178771</v>
      </c>
      <c r="D100">
        <f t="shared" si="63"/>
        <v>0.04551489168141443</v>
      </c>
      <c r="E100">
        <f t="shared" si="64"/>
        <v>0.5</v>
      </c>
      <c r="F100">
        <f t="shared" si="65"/>
        <v>-0.10432338003493376</v>
      </c>
      <c r="G100">
        <f t="shared" si="66"/>
        <v>0.6043233800349338</v>
      </c>
      <c r="L100">
        <f t="shared" si="67"/>
        <v>0.005011171767399158</v>
      </c>
      <c r="O100">
        <f t="shared" si="69"/>
        <v>0.050100000000000006</v>
      </c>
      <c r="P100">
        <f t="shared" si="70"/>
        <v>27.676193871149334</v>
      </c>
      <c r="Q100">
        <f t="shared" si="71"/>
        <v>13.738096935574667</v>
      </c>
      <c r="R100">
        <f t="shared" si="72"/>
        <v>0.2014974300728904</v>
      </c>
      <c r="S100">
        <f t="shared" si="73"/>
        <v>0.7985025699271096</v>
      </c>
    </row>
    <row r="101" spans="2:19" ht="12.75">
      <c r="B101">
        <f t="shared" si="68"/>
        <v>1.5501000000000007</v>
      </c>
      <c r="C101">
        <f t="shared" si="62"/>
        <v>-0.7555809133918956</v>
      </c>
      <c r="D101">
        <f t="shared" si="63"/>
        <v>0.05709025166821312</v>
      </c>
      <c r="E101">
        <f t="shared" si="64"/>
        <v>0.5</v>
      </c>
      <c r="F101">
        <f t="shared" si="65"/>
        <v>-0.11619700900885371</v>
      </c>
      <c r="G101">
        <f t="shared" si="66"/>
        <v>0.6161970090088538</v>
      </c>
      <c r="L101">
        <f t="shared" si="67"/>
        <v>0.005007361958706978</v>
      </c>
      <c r="O101">
        <f t="shared" si="69"/>
        <v>0.10010000000000001</v>
      </c>
      <c r="P101">
        <f t="shared" si="70"/>
        <v>25.40788185174508</v>
      </c>
      <c r="Q101">
        <f t="shared" si="71"/>
        <v>12.60394092587254</v>
      </c>
      <c r="R101">
        <f t="shared" si="72"/>
        <v>0.23087742835255887</v>
      </c>
      <c r="S101">
        <f t="shared" si="73"/>
        <v>0.7691225716474411</v>
      </c>
    </row>
    <row r="102" spans="2:19" ht="12.75">
      <c r="B102">
        <f t="shared" si="68"/>
        <v>1.6001000000000007</v>
      </c>
      <c r="C102">
        <f t="shared" si="62"/>
        <v>-0.8417987373832148</v>
      </c>
      <c r="D102">
        <f t="shared" si="63"/>
        <v>0.07086251142599745</v>
      </c>
      <c r="E102">
        <f t="shared" si="64"/>
        <v>0.5</v>
      </c>
      <c r="F102">
        <f t="shared" si="65"/>
        <v>-0.12862086228003564</v>
      </c>
      <c r="G102">
        <f t="shared" si="66"/>
        <v>0.6286208622800357</v>
      </c>
      <c r="L102">
        <f t="shared" si="67"/>
        <v>0.005002743974444928</v>
      </c>
      <c r="O102">
        <f t="shared" si="69"/>
        <v>0.1501</v>
      </c>
      <c r="P102">
        <f t="shared" si="70"/>
        <v>24.14247738843595</v>
      </c>
      <c r="Q102">
        <f t="shared" si="71"/>
        <v>11.971238694217975</v>
      </c>
      <c r="R102">
        <f t="shared" si="72"/>
        <v>0.25232503663866257</v>
      </c>
      <c r="S102">
        <f t="shared" si="73"/>
        <v>0.7476749633613374</v>
      </c>
    </row>
    <row r="103" spans="2:19" ht="12.75">
      <c r="B103">
        <f t="shared" si="68"/>
        <v>1.6501000000000008</v>
      </c>
      <c r="C103">
        <f t="shared" si="62"/>
        <v>-0.9347832019557245</v>
      </c>
      <c r="D103">
        <f t="shared" si="63"/>
        <v>0.08738196346585968</v>
      </c>
      <c r="E103">
        <f t="shared" si="64"/>
        <v>0.5</v>
      </c>
      <c r="F103">
        <f t="shared" si="65"/>
        <v>-0.14173915566067471</v>
      </c>
      <c r="G103">
        <f t="shared" si="66"/>
        <v>0.6417391556606747</v>
      </c>
      <c r="L103">
        <f t="shared" si="67"/>
        <v>0.005004277162787761</v>
      </c>
      <c r="O103">
        <f t="shared" si="69"/>
        <v>0.2001</v>
      </c>
      <c r="P103">
        <f t="shared" si="70"/>
        <v>23.283288084109067</v>
      </c>
      <c r="Q103">
        <f t="shared" si="71"/>
        <v>11.541644042054534</v>
      </c>
      <c r="R103">
        <f t="shared" si="72"/>
        <v>0.2700992097341712</v>
      </c>
      <c r="S103">
        <f t="shared" si="73"/>
        <v>0.7299007902658288</v>
      </c>
    </row>
    <row r="104" spans="2:19" ht="12.75">
      <c r="B104">
        <f t="shared" si="68"/>
        <v>1.7001000000000008</v>
      </c>
      <c r="C104">
        <f t="shared" si="62"/>
        <v>-1.036648882291047</v>
      </c>
      <c r="D104">
        <f t="shared" si="63"/>
        <v>0.10746409051552767</v>
      </c>
      <c r="E104">
        <f t="shared" si="64"/>
        <v>0.5</v>
      </c>
      <c r="F104">
        <f t="shared" si="65"/>
        <v>-0.1557531581807432</v>
      </c>
      <c r="G104">
        <f t="shared" si="66"/>
        <v>0.6557531581807432</v>
      </c>
      <c r="J104" s="1"/>
      <c r="L104">
        <f t="shared" si="67"/>
        <v>0.005002611221232256</v>
      </c>
      <c r="O104">
        <f t="shared" si="69"/>
        <v>0.2501</v>
      </c>
      <c r="P104">
        <f t="shared" si="70"/>
        <v>22.645487956464933</v>
      </c>
      <c r="Q104">
        <f t="shared" si="71"/>
        <v>11.222743978232467</v>
      </c>
      <c r="R104">
        <f t="shared" si="72"/>
        <v>0.2857013620975252</v>
      </c>
      <c r="S104">
        <f t="shared" si="73"/>
        <v>0.7142986379024747</v>
      </c>
    </row>
    <row r="105" spans="2:19" ht="12.75">
      <c r="B105">
        <f t="shared" si="68"/>
        <v>1.7501000000000009</v>
      </c>
      <c r="C105">
        <f t="shared" si="62"/>
        <v>-1.1505926522659138</v>
      </c>
      <c r="D105">
        <f t="shared" si="63"/>
        <v>0.132386345144831</v>
      </c>
      <c r="E105">
        <f t="shared" si="64"/>
        <v>0.5</v>
      </c>
      <c r="F105">
        <f t="shared" si="65"/>
        <v>-0.1709599132230056</v>
      </c>
      <c r="G105">
        <f t="shared" si="66"/>
        <v>0.6709599132230056</v>
      </c>
      <c r="L105">
        <f t="shared" si="67"/>
        <v>0.0050078165856112695</v>
      </c>
      <c r="O105">
        <f t="shared" si="69"/>
        <v>0.3001</v>
      </c>
      <c r="P105">
        <f t="shared" si="70"/>
        <v>22.147500237258217</v>
      </c>
      <c r="Q105">
        <f t="shared" si="71"/>
        <v>10.973750118629109</v>
      </c>
      <c r="R105">
        <f t="shared" si="72"/>
        <v>0.29985790892906605</v>
      </c>
      <c r="S105">
        <f t="shared" si="73"/>
        <v>0.700142091070934</v>
      </c>
    </row>
    <row r="106" spans="2:19" ht="12.75">
      <c r="B106">
        <f t="shared" si="68"/>
        <v>1.800100000000001</v>
      </c>
      <c r="C106">
        <f t="shared" si="62"/>
        <v>-1.2818372852052562</v>
      </c>
      <c r="D106">
        <f t="shared" si="63"/>
        <v>0.16431068257423814</v>
      </c>
      <c r="E106">
        <f t="shared" si="64"/>
        <v>0.5</v>
      </c>
      <c r="F106">
        <f t="shared" si="65"/>
        <v>-0.18783151574998302</v>
      </c>
      <c r="G106">
        <f t="shared" si="66"/>
        <v>0.687831515749983</v>
      </c>
      <c r="L106">
        <f t="shared" si="67"/>
        <v>0.005003476947194136</v>
      </c>
      <c r="O106">
        <f t="shared" si="69"/>
        <v>0.35009999999999997</v>
      </c>
      <c r="P106">
        <f t="shared" si="70"/>
        <v>21.746185763230226</v>
      </c>
      <c r="Q106">
        <f t="shared" si="71"/>
        <v>10.773092881615113</v>
      </c>
      <c r="R106">
        <f t="shared" si="72"/>
        <v>0.31298303222801194</v>
      </c>
      <c r="S106">
        <f t="shared" si="73"/>
        <v>0.6870169677719881</v>
      </c>
    </row>
    <row r="107" spans="2:19" ht="12.75">
      <c r="B107">
        <f t="shared" si="68"/>
        <v>1.850100000000001</v>
      </c>
      <c r="C107">
        <f t="shared" si="62"/>
        <v>-1.4398847270058468</v>
      </c>
      <c r="D107">
        <f t="shared" si="63"/>
        <v>0.20732680270647022</v>
      </c>
      <c r="E107">
        <f t="shared" si="64"/>
        <v>0.5</v>
      </c>
      <c r="F107">
        <f t="shared" si="65"/>
        <v>-0.2071978804399001</v>
      </c>
      <c r="G107">
        <f t="shared" si="66"/>
        <v>0.7071978804399001</v>
      </c>
      <c r="L107">
        <f t="shared" si="67"/>
        <v>0.0050060051037967394</v>
      </c>
      <c r="O107">
        <f t="shared" si="69"/>
        <v>0.40009999999999996</v>
      </c>
      <c r="P107">
        <f t="shared" si="70"/>
        <v>21.41604847334281</v>
      </c>
      <c r="Q107">
        <f t="shared" si="71"/>
        <v>10.608024236671405</v>
      </c>
      <c r="R107">
        <f t="shared" si="72"/>
        <v>0.32533787124601543</v>
      </c>
      <c r="S107">
        <f t="shared" si="73"/>
        <v>0.6746621287539846</v>
      </c>
    </row>
    <row r="108" spans="2:19" ht="12.75">
      <c r="B108">
        <f t="shared" si="68"/>
        <v>1.900100000000001</v>
      </c>
      <c r="C108">
        <f t="shared" si="62"/>
        <v>-1.6453395801363513</v>
      </c>
      <c r="D108">
        <f t="shared" si="63"/>
        <v>0.2707142333963265</v>
      </c>
      <c r="E108">
        <f t="shared" si="64"/>
        <v>0.5</v>
      </c>
      <c r="F108">
        <f t="shared" si="65"/>
        <v>-0.23078182439708175</v>
      </c>
      <c r="G108">
        <f t="shared" si="66"/>
        <v>0.7307818243970817</v>
      </c>
      <c r="L108">
        <f t="shared" si="67"/>
        <v>0.005011455436447871</v>
      </c>
      <c r="O108">
        <f t="shared" si="69"/>
        <v>0.45009999999999994</v>
      </c>
      <c r="P108">
        <f t="shared" si="70"/>
        <v>21.1408019463838</v>
      </c>
      <c r="Q108">
        <f t="shared" si="71"/>
        <v>10.4704009731919</v>
      </c>
      <c r="R108">
        <f t="shared" si="72"/>
        <v>0.3371001026218986</v>
      </c>
      <c r="S108">
        <f t="shared" si="73"/>
        <v>0.6628998973781014</v>
      </c>
    </row>
    <row r="109" spans="2:19" ht="12.75">
      <c r="B109">
        <f t="shared" si="68"/>
        <v>1.950100000000001</v>
      </c>
      <c r="C109">
        <f t="shared" si="62"/>
        <v>-1.960816007340327</v>
      </c>
      <c r="D109">
        <f t="shared" si="63"/>
        <v>0.38447994146420605</v>
      </c>
      <c r="E109">
        <f t="shared" si="64"/>
        <v>0.5</v>
      </c>
      <c r="F109">
        <f t="shared" si="65"/>
        <v>-0.2634896217357615</v>
      </c>
      <c r="G109">
        <f t="shared" si="66"/>
        <v>0.7634896217357615</v>
      </c>
      <c r="L109">
        <f t="shared" si="67"/>
        <v>0.005006583772982413</v>
      </c>
      <c r="O109">
        <f t="shared" si="69"/>
        <v>0.5001</v>
      </c>
      <c r="P109">
        <f t="shared" si="70"/>
        <v>20.909448212445824</v>
      </c>
      <c r="Q109">
        <f t="shared" si="71"/>
        <v>10.35472410622291</v>
      </c>
      <c r="R109">
        <f t="shared" si="72"/>
        <v>0.3483978328439854</v>
      </c>
      <c r="S109">
        <f t="shared" si="73"/>
        <v>0.6516021671560146</v>
      </c>
    </row>
    <row r="110" spans="2:19" ht="12.75">
      <c r="B110">
        <f t="shared" si="68"/>
        <v>1.9751</v>
      </c>
      <c r="C110">
        <f t="shared" si="62"/>
        <v>-2.2429412638302892</v>
      </c>
      <c r="D110">
        <f t="shared" si="63"/>
        <v>0.5030785512992615</v>
      </c>
      <c r="E110">
        <f t="shared" si="64"/>
        <v>0.5</v>
      </c>
      <c r="F110">
        <f t="shared" si="65"/>
        <v>-0.28926578434248923</v>
      </c>
      <c r="G110">
        <f aca="true" t="shared" si="74" ref="G110:G115">E110-F110</f>
        <v>0.7892657843424893</v>
      </c>
      <c r="L110">
        <f t="shared" si="67"/>
        <v>0.005000653756929236</v>
      </c>
      <c r="O110">
        <f t="shared" si="69"/>
        <v>0.5500999999999999</v>
      </c>
      <c r="P110">
        <f t="shared" si="70"/>
        <v>20.714277285495697</v>
      </c>
      <c r="Q110">
        <f t="shared" si="71"/>
        <v>10.257138642747849</v>
      </c>
      <c r="R110">
        <f t="shared" si="72"/>
        <v>0.3593262930656269</v>
      </c>
      <c r="S110">
        <f t="shared" si="73"/>
        <v>0.6406737069343731</v>
      </c>
    </row>
    <row r="111" spans="2:19" ht="12.75">
      <c r="B111">
        <f t="shared" si="68"/>
        <v>1.9876</v>
      </c>
      <c r="C111">
        <f t="shared" si="62"/>
        <v>-2.500564733054489</v>
      </c>
      <c r="D111">
        <f t="shared" si="63"/>
        <v>0.6252823984195868</v>
      </c>
      <c r="E111">
        <f t="shared" si="64"/>
        <v>0.5</v>
      </c>
      <c r="F111">
        <f t="shared" si="65"/>
        <v>-0.3101299364031682</v>
      </c>
      <c r="G111">
        <f t="shared" si="74"/>
        <v>0.8101299364031682</v>
      </c>
      <c r="L111">
        <f t="shared" si="67"/>
        <v>0.005003467941069548</v>
      </c>
      <c r="O111">
        <f t="shared" si="69"/>
        <v>0.6001</v>
      </c>
      <c r="P111">
        <f t="shared" si="70"/>
        <v>20.549690007936103</v>
      </c>
      <c r="Q111">
        <f t="shared" si="71"/>
        <v>10.174845003968052</v>
      </c>
      <c r="R111">
        <f t="shared" si="72"/>
        <v>0.36996030162608295</v>
      </c>
      <c r="S111">
        <f t="shared" si="73"/>
        <v>0.630039698373917</v>
      </c>
    </row>
    <row r="112" spans="2:19" ht="12.75">
      <c r="B112">
        <f t="shared" si="68"/>
        <v>1.99385</v>
      </c>
      <c r="C112">
        <f>NORMSINV(1-B112/2)</f>
        <v>-2.739689080044627</v>
      </c>
      <c r="D112">
        <f t="shared" si="63"/>
        <v>0.7505896255315776</v>
      </c>
      <c r="E112">
        <f t="shared" si="64"/>
        <v>0.5</v>
      </c>
      <c r="F112">
        <f t="shared" si="65"/>
        <v>-0.3274003262482788</v>
      </c>
      <c r="G112">
        <f t="shared" si="74"/>
        <v>0.8274003262482788</v>
      </c>
      <c r="L112">
        <f t="shared" si="67"/>
        <v>0.005003467941069646</v>
      </c>
      <c r="O112">
        <f t="shared" si="69"/>
        <v>0.6501</v>
      </c>
      <c r="P112">
        <f t="shared" si="70"/>
        <v>20.41154969343661</v>
      </c>
      <c r="Q112">
        <f t="shared" si="71"/>
        <v>10.105774846718303</v>
      </c>
      <c r="R112">
        <f t="shared" si="72"/>
        <v>0.3803592994912083</v>
      </c>
      <c r="S112">
        <f t="shared" si="73"/>
        <v>0.6196407005087917</v>
      </c>
    </row>
    <row r="113" spans="2:19" ht="12.75">
      <c r="B113">
        <f t="shared" si="68"/>
        <v>1.996975</v>
      </c>
      <c r="C113">
        <f>NORMSINV(1-B113/2)</f>
        <v>-2.9652437660843134</v>
      </c>
      <c r="D113">
        <f t="shared" si="63"/>
        <v>0.8792670592301881</v>
      </c>
      <c r="E113">
        <f t="shared" si="64"/>
        <v>0.5</v>
      </c>
      <c r="F113">
        <f t="shared" si="65"/>
        <v>-0.3420079136660337</v>
      </c>
      <c r="G113">
        <f t="shared" si="74"/>
        <v>0.8420079136660337</v>
      </c>
      <c r="L113">
        <f t="shared" si="67"/>
        <v>0.005000653756932902</v>
      </c>
      <c r="O113">
        <f t="shared" si="69"/>
        <v>0.7001000000000001</v>
      </c>
      <c r="P113">
        <f t="shared" si="70"/>
        <v>20.296736178686693</v>
      </c>
      <c r="Q113">
        <f t="shared" si="71"/>
        <v>10.048368089343347</v>
      </c>
      <c r="R113">
        <f t="shared" si="72"/>
        <v>0.39057321315769744</v>
      </c>
      <c r="S113">
        <f t="shared" si="73"/>
        <v>0.6094267868423026</v>
      </c>
    </row>
    <row r="114" spans="2:19" ht="12.75">
      <c r="B114">
        <f t="shared" si="68"/>
        <v>1.9985375</v>
      </c>
      <c r="C114">
        <f>NORMSINV(1-B114/2)</f>
        <v>-3.1820673029869795</v>
      </c>
      <c r="D114">
        <f t="shared" si="63"/>
        <v>1.012555232073883</v>
      </c>
      <c r="E114">
        <f t="shared" si="64"/>
        <v>0.5</v>
      </c>
      <c r="F114">
        <f t="shared" si="65"/>
        <v>-0.3546544891548843</v>
      </c>
      <c r="G114">
        <f t="shared" si="74"/>
        <v>0.8546544891548843</v>
      </c>
      <c r="L114">
        <f t="shared" si="67"/>
        <v>0.005006583772985914</v>
      </c>
      <c r="O114">
        <f t="shared" si="69"/>
        <v>0.7501000000000001</v>
      </c>
      <c r="P114">
        <f t="shared" si="70"/>
        <v>20.2028938236183</v>
      </c>
      <c r="Q114">
        <f t="shared" si="71"/>
        <v>10.00144691180915</v>
      </c>
      <c r="R114">
        <f t="shared" si="72"/>
        <v>0.4006438652184697</v>
      </c>
      <c r="S114">
        <f t="shared" si="73"/>
        <v>0.5993561347815304</v>
      </c>
    </row>
    <row r="115" spans="2:19" ht="12.75">
      <c r="B115">
        <f t="shared" si="68"/>
        <v>1.9999</v>
      </c>
      <c r="C115">
        <f>NORMSINV(1-B115/2)</f>
        <v>-3.8906000554561615</v>
      </c>
      <c r="D115">
        <f t="shared" si="63"/>
        <v>1.5136768791515487</v>
      </c>
      <c r="E115">
        <f t="shared" si="64"/>
        <v>0.5</v>
      </c>
      <c r="F115">
        <f t="shared" si="65"/>
        <v>-0.3880001269820426</v>
      </c>
      <c r="G115">
        <f t="shared" si="74"/>
        <v>0.8880001269820426</v>
      </c>
      <c r="L115">
        <f t="shared" si="67"/>
        <v>0.0050114554364479365</v>
      </c>
      <c r="O115">
        <f t="shared" si="69"/>
        <v>0.8001000000000001</v>
      </c>
      <c r="P115">
        <f t="shared" si="70"/>
        <v>20.128238816652576</v>
      </c>
      <c r="Q115">
        <f t="shared" si="71"/>
        <v>9.964119408326289</v>
      </c>
      <c r="R115">
        <f t="shared" si="72"/>
        <v>0.41060777260325604</v>
      </c>
      <c r="S115">
        <f t="shared" si="73"/>
        <v>0.589392227396744</v>
      </c>
    </row>
    <row r="116" spans="12:19" ht="12.75">
      <c r="L116">
        <f t="shared" si="67"/>
        <v>0.005006005103796861</v>
      </c>
      <c r="O116">
        <f t="shared" si="69"/>
        <v>0.8501000000000002</v>
      </c>
      <c r="P116">
        <f t="shared" si="70"/>
        <v>20.071434988492534</v>
      </c>
      <c r="Q116">
        <f t="shared" si="71"/>
        <v>9.935717494246267</v>
      </c>
      <c r="R116">
        <f t="shared" si="72"/>
        <v>0.4204981029509422</v>
      </c>
      <c r="S116">
        <f t="shared" si="73"/>
        <v>0.5795018970490577</v>
      </c>
    </row>
    <row r="117" spans="2:19" ht="12.75">
      <c r="B117">
        <f aca="true" t="shared" si="75" ref="B117:B141">B11+B$9</f>
        <v>0.00030000000000000003</v>
      </c>
      <c r="C117">
        <f>NORMSINV(1-B117/2)</f>
        <v>3.6158598959445953</v>
      </c>
      <c r="D117">
        <f aca="true" t="shared" si="76" ref="D117:D148">C117^2/E$7</f>
        <v>1.307444278710046</v>
      </c>
      <c r="E117">
        <f aca="true" t="shared" si="77" ref="E117:E148">(C$7+D117/2)/(1+D117)</f>
        <v>0.5</v>
      </c>
      <c r="F117">
        <f aca="true" t="shared" si="78" ref="F117:F148">C117*SQRT((C$7*(1-C$7)+D117/4)/E$7)/(1+D117)</f>
        <v>0.3763708567786705</v>
      </c>
      <c r="G117">
        <f aca="true" t="shared" si="79" ref="G117:G122">E117-F117</f>
        <v>0.12362914322132951</v>
      </c>
      <c r="L117">
        <f t="shared" si="67"/>
        <v>0.005003476947197581</v>
      </c>
      <c r="O117">
        <f t="shared" si="69"/>
        <v>0.9001000000000002</v>
      </c>
      <c r="P117">
        <f t="shared" si="70"/>
        <v>20.03151821302373</v>
      </c>
      <c r="Q117">
        <f t="shared" si="71"/>
        <v>9.915759106511864</v>
      </c>
      <c r="R117">
        <f t="shared" si="72"/>
        <v>0.43034468113932983</v>
      </c>
      <c r="S117">
        <f t="shared" si="73"/>
        <v>0.5696553188606702</v>
      </c>
    </row>
    <row r="118" spans="2:19" ht="12.75">
      <c r="B118">
        <f t="shared" si="75"/>
        <v>0.0016625000000000001</v>
      </c>
      <c r="C118">
        <f>NORMSINV(1-B118/2)</f>
        <v>3.1446688808500767</v>
      </c>
      <c r="D118">
        <f t="shared" si="76"/>
        <v>0.9888942370186873</v>
      </c>
      <c r="E118">
        <f t="shared" si="77"/>
        <v>0.5</v>
      </c>
      <c r="F118">
        <f t="shared" si="78"/>
        <v>0.3525649074709746</v>
      </c>
      <c r="G118">
        <f t="shared" si="79"/>
        <v>0.14743509252902542</v>
      </c>
      <c r="L118">
        <f t="shared" si="67"/>
        <v>0.005007816585614698</v>
      </c>
      <c r="O118">
        <f t="shared" si="69"/>
        <v>0.9501000000000003</v>
      </c>
      <c r="P118">
        <f t="shared" si="70"/>
        <v>20.007832811574943</v>
      </c>
      <c r="Q118">
        <f t="shared" si="71"/>
        <v>9.903916405787472</v>
      </c>
      <c r="R118">
        <f t="shared" si="72"/>
        <v>0.4401761258244587</v>
      </c>
      <c r="S118">
        <f t="shared" si="73"/>
        <v>0.5598238741755412</v>
      </c>
    </row>
    <row r="119" spans="2:19" ht="12.75">
      <c r="B119">
        <f t="shared" si="75"/>
        <v>0.003225</v>
      </c>
      <c r="C119">
        <f>NORMSINV(1-B119/2)</f>
        <v>2.9454531613737345</v>
      </c>
      <c r="D119">
        <f t="shared" si="76"/>
        <v>0.8675694325846527</v>
      </c>
      <c r="E119">
        <f t="shared" si="77"/>
        <v>0.5</v>
      </c>
      <c r="F119">
        <f t="shared" si="78"/>
        <v>0.3407875708022371</v>
      </c>
      <c r="G119">
        <f t="shared" si="79"/>
        <v>0.1592124291977629</v>
      </c>
      <c r="L119">
        <f t="shared" si="67"/>
        <v>0.005002611221232256</v>
      </c>
      <c r="O119">
        <f>B90</f>
        <v>1.0001000000000002</v>
      </c>
      <c r="P119">
        <f>2*($E$7+C90*C90)</f>
        <v>20.000000031277768</v>
      </c>
      <c r="Q119">
        <f>C90*C90-1/$E$7+4*$E$7*$C$7*(1-$C$7)</f>
        <v>9.900000015638884</v>
      </c>
      <c r="R119">
        <f>MIN($C$7,MAX(0,E90-(C90*SQRT(Q119-$O$5)+1)/P119))</f>
        <v>0.4500196739787975</v>
      </c>
      <c r="S119">
        <f>MAX($C$7,MIN(1,E90+(C90*SQRT(Q119+$O$5)+1)/P119))</f>
        <v>0.5499803260212025</v>
      </c>
    </row>
    <row r="120" spans="2:12" ht="12.75">
      <c r="B120">
        <f t="shared" si="75"/>
        <v>0.006350000000000001</v>
      </c>
      <c r="C120">
        <f>NORMSINV(1-B120/2)</f>
        <v>2.7291389415040612</v>
      </c>
      <c r="D120">
        <f t="shared" si="76"/>
        <v>0.7448199362033907</v>
      </c>
      <c r="E120">
        <f t="shared" si="77"/>
        <v>0.5</v>
      </c>
      <c r="F120">
        <f t="shared" si="78"/>
        <v>0.3266783423921735</v>
      </c>
      <c r="G120">
        <f t="shared" si="79"/>
        <v>0.17332165760782647</v>
      </c>
      <c r="L120">
        <f t="shared" si="67"/>
        <v>0.00500427716278165</v>
      </c>
    </row>
    <row r="121" spans="2:12" ht="12.75">
      <c r="B121">
        <f t="shared" si="75"/>
        <v>0.0126</v>
      </c>
      <c r="C121">
        <f aca="true" t="shared" si="80" ref="C121:C143">NORMSINV(1-B121/2)</f>
        <v>2.494889486115426</v>
      </c>
      <c r="D121">
        <f t="shared" si="76"/>
        <v>0.6224473547929293</v>
      </c>
      <c r="E121">
        <f t="shared" si="77"/>
        <v>0.5</v>
      </c>
      <c r="F121">
        <f t="shared" si="78"/>
        <v>0.3096962953833178</v>
      </c>
      <c r="G121">
        <f t="shared" si="79"/>
        <v>0.19030370461668222</v>
      </c>
      <c r="L121">
        <f t="shared" si="67"/>
        <v>0.005002743974438577</v>
      </c>
    </row>
    <row r="122" spans="2:12" ht="12.75">
      <c r="B122">
        <f t="shared" si="75"/>
        <v>0.0251</v>
      </c>
      <c r="C122">
        <f t="shared" si="80"/>
        <v>2.2398671717382967</v>
      </c>
      <c r="D122">
        <f t="shared" si="76"/>
        <v>0.5017004947030916</v>
      </c>
      <c r="E122">
        <f t="shared" si="77"/>
        <v>0.5</v>
      </c>
      <c r="F122">
        <f t="shared" si="78"/>
        <v>0.2890018394977833</v>
      </c>
      <c r="G122">
        <f t="shared" si="79"/>
        <v>0.2109981605022167</v>
      </c>
      <c r="L122">
        <f t="shared" si="67"/>
        <v>0.005007361958704084</v>
      </c>
    </row>
    <row r="123" spans="2:12" ht="12.75">
      <c r="B123">
        <f t="shared" si="75"/>
        <v>0.050100000000000006</v>
      </c>
      <c r="C123">
        <f t="shared" si="80"/>
        <v>1.9591061573009938</v>
      </c>
      <c r="D123">
        <f t="shared" si="76"/>
        <v>0.38380969355746664</v>
      </c>
      <c r="E123">
        <f t="shared" si="77"/>
        <v>0.5</v>
      </c>
      <c r="F123">
        <f t="shared" si="78"/>
        <v>0.26332360350955347</v>
      </c>
      <c r="G123">
        <f aca="true" t="shared" si="81" ref="G123:G161">E123-F123</f>
        <v>0.23667639649044653</v>
      </c>
      <c r="L123">
        <f t="shared" si="67"/>
        <v>0.0050111717673936</v>
      </c>
    </row>
    <row r="124" spans="2:12" ht="12.75">
      <c r="B124">
        <f t="shared" si="75"/>
        <v>0.10010000000000001</v>
      </c>
      <c r="C124">
        <f t="shared" si="80"/>
        <v>1.6443664208054543</v>
      </c>
      <c r="D124">
        <f t="shared" si="76"/>
        <v>0.270394092587254</v>
      </c>
      <c r="E124">
        <f t="shared" si="77"/>
        <v>0.5</v>
      </c>
      <c r="F124">
        <f t="shared" si="78"/>
        <v>0.23067438484412758</v>
      </c>
      <c r="G124">
        <f t="shared" si="81"/>
        <v>0.2693256151558724</v>
      </c>
      <c r="L124">
        <f t="shared" si="67"/>
        <v>0.004994474842723111</v>
      </c>
    </row>
    <row r="125" spans="2:12" ht="12.75">
      <c r="B125">
        <f t="shared" si="75"/>
        <v>0.1501</v>
      </c>
      <c r="C125">
        <f t="shared" si="80"/>
        <v>1.4391798686119728</v>
      </c>
      <c r="D125">
        <f t="shared" si="76"/>
        <v>0.20712386942179753</v>
      </c>
      <c r="E125">
        <f t="shared" si="77"/>
        <v>0.5</v>
      </c>
      <c r="F125">
        <f t="shared" si="78"/>
        <v>0.20711385914419925</v>
      </c>
      <c r="G125">
        <f t="shared" si="81"/>
        <v>0.2928861408558008</v>
      </c>
      <c r="L125">
        <f t="shared" si="67"/>
        <v>0.004987579881925885</v>
      </c>
    </row>
    <row r="126" spans="2:12" ht="12.75">
      <c r="B126">
        <f t="shared" si="75"/>
        <v>0.2001</v>
      </c>
      <c r="C126">
        <f t="shared" si="80"/>
        <v>1.2812665772798937</v>
      </c>
      <c r="D126">
        <f t="shared" si="76"/>
        <v>0.16416440420545336</v>
      </c>
      <c r="E126">
        <f t="shared" si="77"/>
        <v>0.5</v>
      </c>
      <c r="F126">
        <f t="shared" si="78"/>
        <v>0.18775968316222444</v>
      </c>
      <c r="G126">
        <f t="shared" si="81"/>
        <v>0.31224031683777553</v>
      </c>
      <c r="L126">
        <f t="shared" si="67"/>
        <v>0.004988983855511148</v>
      </c>
    </row>
    <row r="127" spans="2:12" ht="12.75">
      <c r="B127">
        <f t="shared" si="75"/>
        <v>0.2501</v>
      </c>
      <c r="C127">
        <f t="shared" si="80"/>
        <v>1.1501060726004653</v>
      </c>
      <c r="D127">
        <f t="shared" si="76"/>
        <v>0.13227439782324665</v>
      </c>
      <c r="E127">
        <f t="shared" si="77"/>
        <v>0.5</v>
      </c>
      <c r="F127">
        <f t="shared" si="78"/>
        <v>0.17089606273388458</v>
      </c>
      <c r="G127">
        <f t="shared" si="81"/>
        <v>0.3291039372661154</v>
      </c>
      <c r="L127">
        <f t="shared" si="67"/>
        <v>0.004989913633883704</v>
      </c>
    </row>
    <row r="128" spans="2:12" ht="12.75">
      <c r="B128">
        <f t="shared" si="75"/>
        <v>0.3001</v>
      </c>
      <c r="C128">
        <f t="shared" si="80"/>
        <v>1.0362191460444592</v>
      </c>
      <c r="D128">
        <f t="shared" si="76"/>
        <v>0.10737501186291083</v>
      </c>
      <c r="E128">
        <f t="shared" si="77"/>
        <v>0.5</v>
      </c>
      <c r="F128">
        <f t="shared" si="78"/>
        <v>0.15569485346088746</v>
      </c>
      <c r="G128">
        <f t="shared" si="81"/>
        <v>0.34430514653911254</v>
      </c>
      <c r="L128">
        <f t="shared" si="67"/>
        <v>0.004999506171496967</v>
      </c>
    </row>
    <row r="129" spans="2:12" ht="12.75">
      <c r="B129">
        <f t="shared" si="75"/>
        <v>0.35009999999999997</v>
      </c>
      <c r="C129">
        <f t="shared" si="80"/>
        <v>0.9343943929707166</v>
      </c>
      <c r="D129">
        <f t="shared" si="76"/>
        <v>0.08730928816151139</v>
      </c>
      <c r="E129">
        <f t="shared" si="77"/>
        <v>0.5</v>
      </c>
      <c r="F129">
        <f t="shared" si="78"/>
        <v>0.14168493623898162</v>
      </c>
      <c r="G129">
        <f t="shared" si="81"/>
        <v>0.3583150637610184</v>
      </c>
      <c r="L129">
        <f t="shared" si="67"/>
        <v>0.004999679420764342</v>
      </c>
    </row>
    <row r="130" spans="2:12" ht="12.75">
      <c r="B130">
        <f t="shared" si="75"/>
        <v>0.40009999999999996</v>
      </c>
      <c r="C130">
        <f t="shared" si="80"/>
        <v>0.8414417607127689</v>
      </c>
      <c r="D130">
        <f t="shared" si="76"/>
        <v>0.07080242366714046</v>
      </c>
      <c r="E130">
        <f t="shared" si="77"/>
        <v>0.5</v>
      </c>
      <c r="F130">
        <f t="shared" si="78"/>
        <v>0.12856992596245403</v>
      </c>
      <c r="G130">
        <f t="shared" si="81"/>
        <v>0.37143007403754597</v>
      </c>
      <c r="L130">
        <f t="shared" si="67"/>
        <v>0.005009941803671775</v>
      </c>
    </row>
    <row r="131" spans="2:12" ht="12.75">
      <c r="B131">
        <f t="shared" si="75"/>
        <v>0.45009999999999994</v>
      </c>
      <c r="C131">
        <f t="shared" si="80"/>
        <v>0.7552489478257485</v>
      </c>
      <c r="D131">
        <f t="shared" si="76"/>
        <v>0.057040097319190006</v>
      </c>
      <c r="E131">
        <f t="shared" si="77"/>
        <v>0.5</v>
      </c>
      <c r="F131">
        <f t="shared" si="78"/>
        <v>0.11614871309413378</v>
      </c>
      <c r="G131">
        <f t="shared" si="81"/>
        <v>0.38385128690586623</v>
      </c>
      <c r="L131">
        <f t="shared" si="67"/>
        <v>0.0025243365789370726</v>
      </c>
    </row>
    <row r="132" spans="2:12" ht="12.75">
      <c r="B132">
        <f t="shared" si="75"/>
        <v>0.5001</v>
      </c>
      <c r="C132">
        <f t="shared" si="80"/>
        <v>0.6743323410773883</v>
      </c>
      <c r="D132">
        <f t="shared" si="76"/>
        <v>0.04547241062229111</v>
      </c>
      <c r="E132">
        <f t="shared" si="77"/>
        <v>0.5</v>
      </c>
      <c r="F132">
        <f t="shared" si="78"/>
        <v>0.10427680235403985</v>
      </c>
      <c r="G132">
        <f t="shared" si="81"/>
        <v>0.39572319764596015</v>
      </c>
      <c r="L132">
        <f t="shared" si="67"/>
        <v>0.0012664209192029146</v>
      </c>
    </row>
    <row r="133" spans="2:12" ht="12.75">
      <c r="B133">
        <f t="shared" si="75"/>
        <v>0.5500999999999999</v>
      </c>
      <c r="C133">
        <f t="shared" si="80"/>
        <v>0.5976107786409557</v>
      </c>
      <c r="D133">
        <f t="shared" si="76"/>
        <v>0.035713864274784936</v>
      </c>
      <c r="E133">
        <f t="shared" si="77"/>
        <v>0.5</v>
      </c>
      <c r="F133">
        <f t="shared" si="78"/>
        <v>0.09284714016153787</v>
      </c>
      <c r="G133">
        <f t="shared" si="81"/>
        <v>0.4071528598384621</v>
      </c>
      <c r="L133">
        <f t="shared" si="67"/>
        <v>0.0006322385728078048</v>
      </c>
    </row>
    <row r="134" spans="2:12" ht="12.75">
      <c r="B134">
        <f t="shared" si="75"/>
        <v>0.6001</v>
      </c>
      <c r="C134">
        <f t="shared" si="80"/>
        <v>0.5242566203378374</v>
      </c>
      <c r="D134">
        <f t="shared" si="76"/>
        <v>0.027484500396805132</v>
      </c>
      <c r="E134">
        <f t="shared" si="77"/>
        <v>0.5</v>
      </c>
      <c r="F134">
        <f t="shared" si="78"/>
        <v>0.08177607994227384</v>
      </c>
      <c r="G134">
        <f t="shared" si="81"/>
        <v>0.41822392005772613</v>
      </c>
      <c r="L134">
        <f t="shared" si="67"/>
        <v>0.000316436223327522</v>
      </c>
    </row>
    <row r="135" spans="2:12" ht="12.75">
      <c r="B135">
        <f t="shared" si="75"/>
        <v>0.6501</v>
      </c>
      <c r="C135">
        <f t="shared" si="80"/>
        <v>0.45362412492977455</v>
      </c>
      <c r="D135">
        <f t="shared" si="76"/>
        <v>0.02057748467183037</v>
      </c>
      <c r="E135">
        <f t="shared" si="77"/>
        <v>0.5</v>
      </c>
      <c r="F135">
        <f t="shared" si="78"/>
        <v>0.07099751632904841</v>
      </c>
      <c r="G135">
        <f t="shared" si="81"/>
        <v>0.4290024836709516</v>
      </c>
      <c r="L135">
        <f t="shared" si="67"/>
        <v>0.00015834629393454255</v>
      </c>
    </row>
    <row r="136" spans="2:12" ht="12.75">
      <c r="B136">
        <f t="shared" si="75"/>
        <v>0.7001000000000001</v>
      </c>
      <c r="C136">
        <f t="shared" si="80"/>
        <v>0.3851857854897389</v>
      </c>
      <c r="D136">
        <f t="shared" si="76"/>
        <v>0.014836808934334717</v>
      </c>
      <c r="E136">
        <f t="shared" si="77"/>
        <v>0.5</v>
      </c>
      <c r="F136">
        <f t="shared" si="78"/>
        <v>0.060456381643932855</v>
      </c>
      <c r="G136">
        <f t="shared" si="81"/>
        <v>0.43954361835606715</v>
      </c>
      <c r="L136">
        <f t="shared" si="67"/>
        <v>0.00015560114265508818</v>
      </c>
    </row>
    <row r="137" spans="2:12" ht="12.75">
      <c r="B137">
        <f t="shared" si="75"/>
        <v>0.7501000000000001</v>
      </c>
      <c r="C137">
        <f t="shared" si="80"/>
        <v>0.3185073182976339</v>
      </c>
      <c r="D137">
        <f t="shared" si="76"/>
        <v>0.010144691180915027</v>
      </c>
      <c r="E137">
        <f t="shared" si="77"/>
        <v>0.5</v>
      </c>
      <c r="F137">
        <f t="shared" si="78"/>
        <v>0.05010691063897457</v>
      </c>
      <c r="G137">
        <f t="shared" si="81"/>
        <v>0.44989308936102546</v>
      </c>
      <c r="L137">
        <f t="shared" si="67"/>
        <v>1.645506023311755E-05</v>
      </c>
    </row>
    <row r="138" spans="2:12" ht="12.75">
      <c r="B138">
        <f t="shared" si="75"/>
        <v>0.8001000000000001</v>
      </c>
      <c r="C138">
        <f t="shared" si="80"/>
        <v>0.25321810426248703</v>
      </c>
      <c r="D138">
        <f t="shared" si="76"/>
        <v>0.006411940832628775</v>
      </c>
      <c r="E138">
        <f t="shared" si="77"/>
        <v>0.5</v>
      </c>
      <c r="F138">
        <f t="shared" si="78"/>
        <v>0.03990955331091735</v>
      </c>
      <c r="G138">
        <f t="shared" si="81"/>
        <v>0.46009044668908267</v>
      </c>
      <c r="L138">
        <f t="shared" si="67"/>
        <v>0</v>
      </c>
    </row>
    <row r="139" spans="2:11" ht="12.75">
      <c r="B139">
        <f t="shared" si="75"/>
        <v>0.8501000000000002</v>
      </c>
      <c r="C139">
        <f t="shared" si="80"/>
        <v>0.18899072529166006</v>
      </c>
      <c r="D139">
        <f t="shared" si="76"/>
        <v>0.0035717494246267716</v>
      </c>
      <c r="E139">
        <f t="shared" si="77"/>
        <v>0.5</v>
      </c>
      <c r="F139">
        <f t="shared" si="78"/>
        <v>0.029828834349992187</v>
      </c>
      <c r="G139">
        <f t="shared" si="81"/>
        <v>0.4701711656500078</v>
      </c>
      <c r="K139">
        <f>SUM(L86:L138)</f>
        <v>0.20021862499911386</v>
      </c>
    </row>
    <row r="140" spans="2:7" ht="12.75">
      <c r="B140">
        <f t="shared" si="75"/>
        <v>0.9001000000000002</v>
      </c>
      <c r="C140">
        <f t="shared" si="80"/>
        <v>0.12553527994896285</v>
      </c>
      <c r="D140">
        <f t="shared" si="76"/>
        <v>0.0015759106511864477</v>
      </c>
      <c r="E140">
        <f t="shared" si="77"/>
        <v>0.5</v>
      </c>
      <c r="F140">
        <f t="shared" si="78"/>
        <v>0.019833249005225612</v>
      </c>
      <c r="G140">
        <f t="shared" si="81"/>
        <v>0.4801667509947744</v>
      </c>
    </row>
    <row r="141" spans="2:7" ht="12.75">
      <c r="B141">
        <f t="shared" si="75"/>
        <v>0.9501000000000003</v>
      </c>
      <c r="C141">
        <f t="shared" si="80"/>
        <v>0.06258119356061798</v>
      </c>
      <c r="D141">
        <f t="shared" si="76"/>
        <v>0.0003916405787471533</v>
      </c>
      <c r="E141">
        <f t="shared" si="77"/>
        <v>0.5</v>
      </c>
      <c r="F141">
        <f t="shared" si="78"/>
        <v>0.009893018453074175</v>
      </c>
      <c r="G141">
        <f t="shared" si="81"/>
        <v>0.49010698154692584</v>
      </c>
    </row>
    <row r="142" spans="2:7" ht="12.75">
      <c r="B142">
        <f aca="true" t="shared" si="82" ref="B142:B167">B36-B$9</f>
        <v>0.9999000000000002</v>
      </c>
      <c r="C142">
        <f t="shared" si="80"/>
        <v>0.00012505552149377763</v>
      </c>
      <c r="D142">
        <f t="shared" si="76"/>
        <v>1.563888345608068E-09</v>
      </c>
      <c r="E142">
        <f t="shared" si="77"/>
        <v>0.5</v>
      </c>
      <c r="F142">
        <f t="shared" si="78"/>
        <v>1.9773014079562588E-05</v>
      </c>
      <c r="G142">
        <f t="shared" si="81"/>
        <v>0.49998022698592043</v>
      </c>
    </row>
    <row r="143" spans="2:7" ht="12.75">
      <c r="B143">
        <f t="shared" si="82"/>
        <v>1.0499000000000003</v>
      </c>
      <c r="C143">
        <f t="shared" si="80"/>
        <v>-0.06258119356061798</v>
      </c>
      <c r="D143">
        <f t="shared" si="76"/>
        <v>0.0003916405787471533</v>
      </c>
      <c r="E143">
        <f t="shared" si="77"/>
        <v>0.5</v>
      </c>
      <c r="F143">
        <f t="shared" si="78"/>
        <v>-0.009893018453074175</v>
      </c>
      <c r="G143">
        <f t="shared" si="81"/>
        <v>0.5098930184530742</v>
      </c>
    </row>
    <row r="144" spans="2:7" ht="12.75">
      <c r="B144">
        <f t="shared" si="82"/>
        <v>1.0999000000000003</v>
      </c>
      <c r="C144">
        <f aca="true" t="shared" si="83" ref="C144:C166">NORMSINV(1-B144/2)</f>
        <v>-0.12553527994896285</v>
      </c>
      <c r="D144">
        <f t="shared" si="76"/>
        <v>0.0015759106511864477</v>
      </c>
      <c r="E144">
        <f t="shared" si="77"/>
        <v>0.5</v>
      </c>
      <c r="F144">
        <f t="shared" si="78"/>
        <v>-0.019833249005225612</v>
      </c>
      <c r="G144">
        <f t="shared" si="81"/>
        <v>0.5198332490052257</v>
      </c>
    </row>
    <row r="145" spans="2:7" ht="12.75">
      <c r="B145">
        <f t="shared" si="82"/>
        <v>1.1499000000000004</v>
      </c>
      <c r="C145">
        <f t="shared" si="83"/>
        <v>-0.18899072529166006</v>
      </c>
      <c r="D145">
        <f t="shared" si="76"/>
        <v>0.0035717494246267716</v>
      </c>
      <c r="E145">
        <f t="shared" si="77"/>
        <v>0.5</v>
      </c>
      <c r="F145">
        <f t="shared" si="78"/>
        <v>-0.029828834349992187</v>
      </c>
      <c r="G145">
        <f t="shared" si="81"/>
        <v>0.5298288343499922</v>
      </c>
    </row>
    <row r="146" spans="2:7" ht="12.75">
      <c r="B146">
        <f t="shared" si="82"/>
        <v>1.1999000000000004</v>
      </c>
      <c r="C146">
        <f t="shared" si="83"/>
        <v>-0.25321810426248703</v>
      </c>
      <c r="D146">
        <f t="shared" si="76"/>
        <v>0.006411940832628775</v>
      </c>
      <c r="E146">
        <f t="shared" si="77"/>
        <v>0.5</v>
      </c>
      <c r="F146">
        <f t="shared" si="78"/>
        <v>-0.03990955331091735</v>
      </c>
      <c r="G146">
        <f t="shared" si="81"/>
        <v>0.5399095533109174</v>
      </c>
    </row>
    <row r="147" spans="2:7" ht="12.75">
      <c r="B147">
        <f t="shared" si="82"/>
        <v>1.2499000000000005</v>
      </c>
      <c r="C147">
        <f t="shared" si="83"/>
        <v>-0.3185073182976339</v>
      </c>
      <c r="D147">
        <f t="shared" si="76"/>
        <v>0.010144691180915027</v>
      </c>
      <c r="E147">
        <f t="shared" si="77"/>
        <v>0.5</v>
      </c>
      <c r="F147">
        <f t="shared" si="78"/>
        <v>-0.05010691063897457</v>
      </c>
      <c r="G147">
        <f t="shared" si="81"/>
        <v>0.5501069106389745</v>
      </c>
    </row>
    <row r="148" spans="2:7" ht="12.75">
      <c r="B148">
        <f t="shared" si="82"/>
        <v>1.2999000000000005</v>
      </c>
      <c r="C148">
        <f t="shared" si="83"/>
        <v>-0.3851857854897389</v>
      </c>
      <c r="D148">
        <f t="shared" si="76"/>
        <v>0.014836808934334717</v>
      </c>
      <c r="E148">
        <f t="shared" si="77"/>
        <v>0.5</v>
      </c>
      <c r="F148">
        <f t="shared" si="78"/>
        <v>-0.060456381643932855</v>
      </c>
      <c r="G148">
        <f t="shared" si="81"/>
        <v>0.5604563816439329</v>
      </c>
    </row>
    <row r="149" spans="2:7" ht="12.75">
      <c r="B149">
        <f t="shared" si="82"/>
        <v>1.3499000000000005</v>
      </c>
      <c r="C149">
        <f t="shared" si="83"/>
        <v>-0.45362412492977455</v>
      </c>
      <c r="D149">
        <f aca="true" t="shared" si="84" ref="D149:D167">C149^2/E$7</f>
        <v>0.02057748467183037</v>
      </c>
      <c r="E149">
        <f aca="true" t="shared" si="85" ref="E149:E167">(C$7+D149/2)/(1+D149)</f>
        <v>0.5</v>
      </c>
      <c r="F149">
        <f aca="true" t="shared" si="86" ref="F149:F167">C149*SQRT((C$7*(1-C$7)+D149/4)/E$7)/(1+D149)</f>
        <v>-0.07099751632904841</v>
      </c>
      <c r="G149">
        <f t="shared" si="81"/>
        <v>0.5709975163290484</v>
      </c>
    </row>
    <row r="150" spans="2:7" ht="12.75">
      <c r="B150">
        <f t="shared" si="82"/>
        <v>1.3999000000000006</v>
      </c>
      <c r="C150">
        <f t="shared" si="83"/>
        <v>-0.5242566203378374</v>
      </c>
      <c r="D150">
        <f t="shared" si="84"/>
        <v>0.027484500396805132</v>
      </c>
      <c r="E150">
        <f t="shared" si="85"/>
        <v>0.5</v>
      </c>
      <c r="F150">
        <f t="shared" si="86"/>
        <v>-0.08177607994227384</v>
      </c>
      <c r="G150">
        <f t="shared" si="81"/>
        <v>0.5817760799422739</v>
      </c>
    </row>
    <row r="151" spans="2:7" ht="12.75">
      <c r="B151">
        <f t="shared" si="82"/>
        <v>1.4499000000000006</v>
      </c>
      <c r="C151">
        <f t="shared" si="83"/>
        <v>-0.5976107786409557</v>
      </c>
      <c r="D151">
        <f t="shared" si="84"/>
        <v>0.035713864274784936</v>
      </c>
      <c r="E151">
        <f t="shared" si="85"/>
        <v>0.5</v>
      </c>
      <c r="F151">
        <f t="shared" si="86"/>
        <v>-0.09284714016153787</v>
      </c>
      <c r="G151">
        <f t="shared" si="81"/>
        <v>0.5928471401615378</v>
      </c>
    </row>
    <row r="152" spans="2:7" ht="12.75">
      <c r="B152">
        <f t="shared" si="82"/>
        <v>1.4999000000000007</v>
      </c>
      <c r="C152">
        <f t="shared" si="83"/>
        <v>-0.6743323410773883</v>
      </c>
      <c r="D152">
        <f t="shared" si="84"/>
        <v>0.04547241062229111</v>
      </c>
      <c r="E152">
        <f t="shared" si="85"/>
        <v>0.5</v>
      </c>
      <c r="F152">
        <f t="shared" si="86"/>
        <v>-0.10427680235403985</v>
      </c>
      <c r="G152">
        <f t="shared" si="81"/>
        <v>0.6042768023540399</v>
      </c>
    </row>
    <row r="153" spans="2:7" ht="12.75">
      <c r="B153">
        <f t="shared" si="82"/>
        <v>1.5499000000000007</v>
      </c>
      <c r="C153">
        <f t="shared" si="83"/>
        <v>-0.7552489478257485</v>
      </c>
      <c r="D153">
        <f t="shared" si="84"/>
        <v>0.057040097319190006</v>
      </c>
      <c r="E153">
        <f t="shared" si="85"/>
        <v>0.5</v>
      </c>
      <c r="F153">
        <f t="shared" si="86"/>
        <v>-0.11614871309413378</v>
      </c>
      <c r="G153">
        <f t="shared" si="81"/>
        <v>0.6161487130941338</v>
      </c>
    </row>
    <row r="154" spans="2:7" ht="12.75">
      <c r="B154">
        <f t="shared" si="82"/>
        <v>1.5999000000000008</v>
      </c>
      <c r="C154">
        <f t="shared" si="83"/>
        <v>-0.8414417607127689</v>
      </c>
      <c r="D154">
        <f t="shared" si="84"/>
        <v>0.07080242366714046</v>
      </c>
      <c r="E154">
        <f t="shared" si="85"/>
        <v>0.5</v>
      </c>
      <c r="F154">
        <f t="shared" si="86"/>
        <v>-0.12856992596245403</v>
      </c>
      <c r="G154">
        <f t="shared" si="81"/>
        <v>0.628569925962454</v>
      </c>
    </row>
    <row r="155" spans="2:7" ht="12.75">
      <c r="B155">
        <f t="shared" si="82"/>
        <v>1.6499000000000008</v>
      </c>
      <c r="C155">
        <f t="shared" si="83"/>
        <v>-0.9343943929707166</v>
      </c>
      <c r="D155">
        <f t="shared" si="84"/>
        <v>0.08730928816151139</v>
      </c>
      <c r="E155">
        <f t="shared" si="85"/>
        <v>0.5</v>
      </c>
      <c r="F155">
        <f t="shared" si="86"/>
        <v>-0.14168493623898162</v>
      </c>
      <c r="G155">
        <f t="shared" si="81"/>
        <v>0.6416849362389816</v>
      </c>
    </row>
    <row r="156" spans="2:7" ht="12.75">
      <c r="B156">
        <f t="shared" si="82"/>
        <v>1.6999000000000009</v>
      </c>
      <c r="C156">
        <f t="shared" si="83"/>
        <v>-1.0362191460444592</v>
      </c>
      <c r="D156">
        <f t="shared" si="84"/>
        <v>0.10737501186291083</v>
      </c>
      <c r="E156">
        <f t="shared" si="85"/>
        <v>0.5</v>
      </c>
      <c r="F156">
        <f t="shared" si="86"/>
        <v>-0.15569485346088746</v>
      </c>
      <c r="G156">
        <f t="shared" si="81"/>
        <v>0.6556948534608875</v>
      </c>
    </row>
    <row r="157" spans="2:7" ht="12.75">
      <c r="B157">
        <f t="shared" si="82"/>
        <v>1.749900000000001</v>
      </c>
      <c r="C157">
        <f t="shared" si="83"/>
        <v>-1.1501060726004653</v>
      </c>
      <c r="D157">
        <f t="shared" si="84"/>
        <v>0.13227439782324665</v>
      </c>
      <c r="E157">
        <f t="shared" si="85"/>
        <v>0.5</v>
      </c>
      <c r="F157">
        <f t="shared" si="86"/>
        <v>-0.17089606273388458</v>
      </c>
      <c r="G157">
        <f t="shared" si="81"/>
        <v>0.6708960627338846</v>
      </c>
    </row>
    <row r="158" spans="2:7" ht="12.75">
      <c r="B158">
        <f t="shared" si="82"/>
        <v>1.799900000000001</v>
      </c>
      <c r="C158">
        <f t="shared" si="83"/>
        <v>-1.2812665772798937</v>
      </c>
      <c r="D158">
        <f t="shared" si="84"/>
        <v>0.16416440420545336</v>
      </c>
      <c r="E158">
        <f t="shared" si="85"/>
        <v>0.5</v>
      </c>
      <c r="F158">
        <f t="shared" si="86"/>
        <v>-0.18775968316222444</v>
      </c>
      <c r="G158">
        <f t="shared" si="81"/>
        <v>0.6877596831622245</v>
      </c>
    </row>
    <row r="159" spans="2:7" ht="12.75">
      <c r="B159">
        <f t="shared" si="82"/>
        <v>1.849900000000001</v>
      </c>
      <c r="C159">
        <f t="shared" si="83"/>
        <v>-1.4391798686119728</v>
      </c>
      <c r="D159">
        <f t="shared" si="84"/>
        <v>0.20712386942179753</v>
      </c>
      <c r="E159">
        <f t="shared" si="85"/>
        <v>0.5</v>
      </c>
      <c r="F159">
        <f t="shared" si="86"/>
        <v>-0.20711385914419925</v>
      </c>
      <c r="G159">
        <f t="shared" si="81"/>
        <v>0.7071138591441992</v>
      </c>
    </row>
    <row r="160" spans="2:7" ht="12.75">
      <c r="B160">
        <f t="shared" si="82"/>
        <v>1.899900000000001</v>
      </c>
      <c r="C160">
        <f t="shared" si="83"/>
        <v>-1.6443664208054543</v>
      </c>
      <c r="D160">
        <f t="shared" si="84"/>
        <v>0.270394092587254</v>
      </c>
      <c r="E160">
        <f t="shared" si="85"/>
        <v>0.5</v>
      </c>
      <c r="F160">
        <f t="shared" si="86"/>
        <v>-0.23067438484412758</v>
      </c>
      <c r="G160">
        <f t="shared" si="81"/>
        <v>0.7306743848441276</v>
      </c>
    </row>
    <row r="161" spans="2:7" ht="12.75">
      <c r="B161">
        <f t="shared" si="82"/>
        <v>1.949900000000001</v>
      </c>
      <c r="C161">
        <f t="shared" si="83"/>
        <v>-1.9591061573009938</v>
      </c>
      <c r="D161">
        <f t="shared" si="84"/>
        <v>0.38380969355746664</v>
      </c>
      <c r="E161">
        <f t="shared" si="85"/>
        <v>0.5</v>
      </c>
      <c r="F161">
        <f t="shared" si="86"/>
        <v>-0.26332360350955347</v>
      </c>
      <c r="G161">
        <f t="shared" si="81"/>
        <v>0.7633236035095534</v>
      </c>
    </row>
    <row r="162" spans="2:7" ht="12.75">
      <c r="B162">
        <f t="shared" si="82"/>
        <v>1.9749</v>
      </c>
      <c r="C162">
        <f t="shared" si="83"/>
        <v>-2.2398671717382967</v>
      </c>
      <c r="D162">
        <f t="shared" si="84"/>
        <v>0.5017004947030916</v>
      </c>
      <c r="E162">
        <f t="shared" si="85"/>
        <v>0.5</v>
      </c>
      <c r="F162">
        <f t="shared" si="86"/>
        <v>-0.2890018394977833</v>
      </c>
      <c r="G162">
        <f aca="true" t="shared" si="87" ref="G162:G167">E162-F162</f>
        <v>0.7890018394977834</v>
      </c>
    </row>
    <row r="163" spans="2:7" ht="12.75">
      <c r="B163">
        <f t="shared" si="82"/>
        <v>1.9874</v>
      </c>
      <c r="C163">
        <f t="shared" si="83"/>
        <v>-2.494889486115426</v>
      </c>
      <c r="D163">
        <f t="shared" si="84"/>
        <v>0.6224473547929293</v>
      </c>
      <c r="E163">
        <f t="shared" si="85"/>
        <v>0.5</v>
      </c>
      <c r="F163">
        <f t="shared" si="86"/>
        <v>-0.3096962953833178</v>
      </c>
      <c r="G163">
        <f t="shared" si="87"/>
        <v>0.8096962953833178</v>
      </c>
    </row>
    <row r="164" spans="2:7" ht="12.75">
      <c r="B164">
        <f t="shared" si="82"/>
        <v>1.99365</v>
      </c>
      <c r="C164">
        <f t="shared" si="83"/>
        <v>-2.7291389415040612</v>
      </c>
      <c r="D164">
        <f t="shared" si="84"/>
        <v>0.7448199362033907</v>
      </c>
      <c r="E164">
        <f t="shared" si="85"/>
        <v>0.5</v>
      </c>
      <c r="F164">
        <f t="shared" si="86"/>
        <v>-0.3266783423921735</v>
      </c>
      <c r="G164">
        <f t="shared" si="87"/>
        <v>0.8266783423921735</v>
      </c>
    </row>
    <row r="165" spans="2:7" ht="12.75">
      <c r="B165">
        <f t="shared" si="82"/>
        <v>1.996775</v>
      </c>
      <c r="C165">
        <f t="shared" si="83"/>
        <v>-2.9454531613737345</v>
      </c>
      <c r="D165">
        <f t="shared" si="84"/>
        <v>0.8675694325846527</v>
      </c>
      <c r="E165">
        <f t="shared" si="85"/>
        <v>0.5</v>
      </c>
      <c r="F165">
        <f t="shared" si="86"/>
        <v>-0.3407875708022371</v>
      </c>
      <c r="G165">
        <f t="shared" si="87"/>
        <v>0.8407875708022371</v>
      </c>
    </row>
    <row r="166" spans="2:7" ht="12.75">
      <c r="B166">
        <f t="shared" si="82"/>
        <v>1.9983375</v>
      </c>
      <c r="C166">
        <f t="shared" si="83"/>
        <v>-3.1446688808500767</v>
      </c>
      <c r="D166">
        <f t="shared" si="84"/>
        <v>0.9888942370186873</v>
      </c>
      <c r="E166">
        <f t="shared" si="85"/>
        <v>0.5</v>
      </c>
      <c r="F166">
        <f t="shared" si="86"/>
        <v>-0.3525649074709746</v>
      </c>
      <c r="G166">
        <f t="shared" si="87"/>
        <v>0.8525649074709746</v>
      </c>
    </row>
    <row r="167" spans="2:7" ht="12.75">
      <c r="B167">
        <f t="shared" si="82"/>
        <v>1.9997</v>
      </c>
      <c r="C167">
        <f>NORMSINV(1-B167/2)</f>
        <v>-3.6158598959445953</v>
      </c>
      <c r="D167">
        <f t="shared" si="84"/>
        <v>1.307444278710046</v>
      </c>
      <c r="E167">
        <f t="shared" si="85"/>
        <v>0.5</v>
      </c>
      <c r="F167">
        <f t="shared" si="86"/>
        <v>-0.3763708567786705</v>
      </c>
      <c r="G167">
        <f t="shared" si="87"/>
        <v>0.8763708567786705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X83"/>
  <sheetViews>
    <sheetView workbookViewId="0" topLeftCell="B1">
      <selection activeCell="O8" sqref="O8"/>
    </sheetView>
  </sheetViews>
  <sheetFormatPr defaultColWidth="9.140625" defaultRowHeight="12.75"/>
  <cols>
    <col min="16" max="16" width="11.421875" style="0" bestFit="1" customWidth="1"/>
    <col min="17" max="18" width="12.421875" style="0" bestFit="1" customWidth="1"/>
    <col min="19" max="20" width="11.421875" style="0" bestFit="1" customWidth="1"/>
  </cols>
  <sheetData>
    <row r="4" spans="20:21" ht="12.75">
      <c r="T4">
        <v>0.1</v>
      </c>
      <c r="U4">
        <f>LN(T4)-LN(1-T4)</f>
        <v>-2.197224577336219</v>
      </c>
    </row>
    <row r="5" ht="12.75">
      <c r="U5">
        <f>1/(1+EXP(-U4))</f>
        <v>0.10000000000000002</v>
      </c>
    </row>
    <row r="6" spans="13:15" ht="12.75">
      <c r="M6" t="s">
        <v>19</v>
      </c>
      <c r="O6" t="s">
        <v>18</v>
      </c>
    </row>
    <row r="7" spans="13:14" ht="12.75">
      <c r="M7">
        <f>F37</f>
        <v>0</v>
      </c>
      <c r="N7">
        <f>1/(1+EXP(-M7))</f>
        <v>0.5</v>
      </c>
    </row>
    <row r="8" spans="14:16" ht="12.75">
      <c r="N8" t="s">
        <v>7</v>
      </c>
      <c r="O8">
        <v>0.5</v>
      </c>
      <c r="P8" t="s">
        <v>30</v>
      </c>
    </row>
    <row r="9" spans="2:20" ht="15">
      <c r="B9" s="10" t="s">
        <v>17</v>
      </c>
      <c r="N9" t="s">
        <v>20</v>
      </c>
      <c r="O9">
        <f>(F37-F27)</f>
        <v>0.4234151494336439</v>
      </c>
      <c r="P9" t="s">
        <v>31</v>
      </c>
      <c r="T9" t="s">
        <v>39</v>
      </c>
    </row>
    <row r="10" spans="5:19" ht="12.75">
      <c r="E10" s="5" t="s">
        <v>3</v>
      </c>
      <c r="K10" s="8" t="s">
        <v>8</v>
      </c>
      <c r="N10" t="s">
        <v>18</v>
      </c>
      <c r="O10">
        <f>O9/NORMSINV(1-O8/2)</f>
        <v>0.6277556669662007</v>
      </c>
      <c r="S10" t="s">
        <v>40</v>
      </c>
    </row>
    <row r="11" spans="2:20" ht="12.75">
      <c r="B11" s="5" t="s">
        <v>7</v>
      </c>
      <c r="C11" s="5" t="s">
        <v>14</v>
      </c>
      <c r="D11" s="5" t="s">
        <v>13</v>
      </c>
      <c r="E11">
        <v>0</v>
      </c>
      <c r="F11" s="8" t="s">
        <v>13</v>
      </c>
      <c r="G11" s="5" t="s">
        <v>15</v>
      </c>
      <c r="H11" s="5" t="s">
        <v>13</v>
      </c>
      <c r="I11" s="5" t="s">
        <v>16</v>
      </c>
      <c r="J11" s="5" t="s">
        <v>11</v>
      </c>
      <c r="K11">
        <v>0</v>
      </c>
      <c r="N11" t="s">
        <v>34</v>
      </c>
      <c r="O11">
        <f>O10*probability!$C$5</f>
        <v>1.2303766764600026</v>
      </c>
      <c r="R11">
        <f>((K11+K12)/2)*(E12-E11)</f>
        <v>0.00011259157732813706</v>
      </c>
      <c r="S11">
        <f>R11/R$63</f>
        <v>0.00048807230689799414</v>
      </c>
      <c r="T11">
        <f>S11+T10</f>
        <v>0.00048807230689799414</v>
      </c>
    </row>
    <row r="12" spans="2:22" ht="12.75">
      <c r="B12" s="5">
        <f>probability!B11</f>
        <v>0.0002</v>
      </c>
      <c r="C12">
        <f>probability!G65</f>
        <v>0.11199987301795739</v>
      </c>
      <c r="D12" s="5">
        <f>IF(probability!$C$7=0,"",LN(C12)-LN(1-C12))</f>
        <v>-2.0704741484637412</v>
      </c>
      <c r="E12" s="5">
        <f>probability!G11</f>
        <v>0.11906716419685298</v>
      </c>
      <c r="F12" s="5">
        <f>IF(probability!$C$7=0,"",LN(E12)-LN(1-E12))</f>
        <v>-2.0012936478007592</v>
      </c>
      <c r="G12" s="5">
        <f>probability!G117</f>
        <v>0.12362914322132951</v>
      </c>
      <c r="H12" s="5">
        <f>IF(probability!$C$7=0,"",LN(G12)-LN(1-G12))</f>
        <v>-1.958503050024439</v>
      </c>
      <c r="I12" s="5">
        <f>IF(F12=D12,0,probability!$B$9/(F12-D12))</f>
        <v>0.0014454940198706792</v>
      </c>
      <c r="J12" s="5">
        <f>IF(H12=F12,0,probability!$B$9/(H12-F12))</f>
        <v>0.0023369619775524264</v>
      </c>
      <c r="K12" s="5">
        <f>(I12+J12)/2</f>
        <v>0.0018912279987115528</v>
      </c>
      <c r="L12">
        <f aca="true" t="shared" si="0" ref="L12:L43">K12/$R$64</f>
        <v>0.0016414461005504445</v>
      </c>
      <c r="N12" t="s">
        <v>35</v>
      </c>
      <c r="O12">
        <f>M7-O11</f>
        <v>-1.2303766764600026</v>
      </c>
      <c r="P12">
        <f>1/(1+EXP(-O12))</f>
        <v>0.2261155053400668</v>
      </c>
      <c r="R12">
        <f>((K12+K13)/2)*(E13-E12)</f>
        <v>0.00010768229261482819</v>
      </c>
      <c r="S12">
        <f aca="true" t="shared" si="1" ref="S12:S43">R12/R$63</f>
        <v>0.0004667910887811135</v>
      </c>
      <c r="T12">
        <f>S12+T11</f>
        <v>0.0009548633956791077</v>
      </c>
      <c r="U12">
        <f aca="true" t="shared" si="2" ref="U12:U17">IF(AND(T12&lt;=0.025,T13&gt;0.025),E12+(E13-E12)*SQRT((0.025-T12)/(T13-T12)),0)</f>
        <v>0</v>
      </c>
      <c r="V12">
        <f aca="true" t="shared" si="3" ref="V12:V35">IF(AND(T12&lt;0.975,T13&gt;=0.975),E12+(E13-E12)*SQRT((0.975-T12)/(T13-T12)),0)</f>
        <v>0</v>
      </c>
    </row>
    <row r="13" spans="2:22" ht="12.75">
      <c r="B13">
        <f>B14/2</f>
        <v>0.0015625</v>
      </c>
      <c r="C13">
        <f>probability!G66</f>
        <v>0.1453455108451157</v>
      </c>
      <c r="D13" s="5">
        <f>IF(probability!$C$7=0,"",LN(C13)-LN(1-C13))</f>
        <v>-1.7715835396228214</v>
      </c>
      <c r="E13" s="5">
        <f>probability!G12</f>
        <v>0.1464141285832941</v>
      </c>
      <c r="F13" s="5">
        <f>IF(probability!$C$7=0,"",LN(E13)-LN(1-E13))</f>
        <v>-1.7630070445022117</v>
      </c>
      <c r="G13" s="5">
        <f>probability!G118</f>
        <v>0.14743509252902542</v>
      </c>
      <c r="H13" s="5">
        <f>IF(probability!$C$7=0,"",LN(G13)-LN(1-G13))</f>
        <v>-1.7548613157767037</v>
      </c>
      <c r="I13" s="5">
        <f>IF(F13=D13,0,probability!$B$9/(F13-D13))</f>
        <v>0.011659774604161417</v>
      </c>
      <c r="J13" s="5">
        <f>IF(H13=F13,0,probability!$B$9/(H13-F13))</f>
        <v>0.012276372485478705</v>
      </c>
      <c r="K13" s="5">
        <f>(I13+J13)/4</f>
        <v>0.00598403677241003</v>
      </c>
      <c r="L13">
        <f t="shared" si="0"/>
        <v>0.005193701569728621</v>
      </c>
      <c r="N13" t="s">
        <v>36</v>
      </c>
      <c r="O13">
        <f>O11+M7</f>
        <v>1.2303766764600026</v>
      </c>
      <c r="P13">
        <f>1/(1+EXP(-O13))</f>
        <v>0.7738844946599333</v>
      </c>
      <c r="R13">
        <f aca="true" t="shared" si="4" ref="R13:R43">((K13+K14)/2)*(E14-E13)</f>
        <v>0.00010318372560230891</v>
      </c>
      <c r="S13">
        <f t="shared" si="1"/>
        <v>0.00044729028746329767</v>
      </c>
      <c r="T13">
        <f aca="true" t="shared" si="5" ref="T13:T62">S13+T12</f>
        <v>0.0014021536831424052</v>
      </c>
      <c r="U13">
        <f t="shared" si="2"/>
        <v>0</v>
      </c>
      <c r="V13">
        <f t="shared" si="3"/>
        <v>0</v>
      </c>
    </row>
    <row r="14" spans="2:22" ht="12.75">
      <c r="B14">
        <f>B15/2</f>
        <v>0.003125</v>
      </c>
      <c r="C14">
        <f>probability!G67</f>
        <v>0.15799208633396628</v>
      </c>
      <c r="D14" s="5">
        <f>IF(probability!$C$7=0,"",LN(C14)-LN(1-C14))</f>
        <v>-1.673244467572694</v>
      </c>
      <c r="E14" s="5">
        <f>probability!G13</f>
        <v>0.1586098024328239</v>
      </c>
      <c r="F14" s="5">
        <f>IF(probability!$C$7=0,"",LN(E14)-LN(1-E14))</f>
        <v>-1.6686084076440293</v>
      </c>
      <c r="G14" s="5">
        <f>probability!G119</f>
        <v>0.1592124291977629</v>
      </c>
      <c r="H14" s="5">
        <f>IF(probability!$C$7=0,"",LN(G14)-LN(1-G14))</f>
        <v>-1.6640996936551014</v>
      </c>
      <c r="I14" s="5">
        <f>IF(F14=D14,0,probability!$B$9/(F14-D14))</f>
        <v>0.021570040409033434</v>
      </c>
      <c r="J14" s="5">
        <f>IF(H14=F14,0,probability!$B$9/(H14-F14))</f>
        <v>0.022179273346140456</v>
      </c>
      <c r="K14" s="5">
        <f>(I14+J14)/4</f>
        <v>0.010937328438793473</v>
      </c>
      <c r="L14">
        <f t="shared" si="0"/>
        <v>0.009492792581607288</v>
      </c>
      <c r="R14">
        <f t="shared" si="4"/>
        <v>0.0002206827125017123</v>
      </c>
      <c r="S14">
        <f t="shared" si="1"/>
        <v>0.000956635683940282</v>
      </c>
      <c r="T14">
        <f t="shared" si="5"/>
        <v>0.002358789367082687</v>
      </c>
      <c r="U14">
        <f t="shared" si="2"/>
        <v>0</v>
      </c>
      <c r="V14">
        <f t="shared" si="3"/>
        <v>0</v>
      </c>
    </row>
    <row r="15" spans="2:22" ht="12.75">
      <c r="B15">
        <f>B16/2</f>
        <v>0.00625</v>
      </c>
      <c r="C15">
        <f>probability!G68</f>
        <v>0.1725996737517212</v>
      </c>
      <c r="D15" s="5">
        <f>IF(probability!$C$7=0,"",LN(C15)-LN(1-C15))</f>
        <v>-1.5673137598836837</v>
      </c>
      <c r="E15" s="5">
        <f>probability!G14</f>
        <v>0.17296270839513234</v>
      </c>
      <c r="F15" s="5">
        <f>IF(probability!$C$7=0,"",LN(E15)-LN(1-E15))</f>
        <v>-1.564773773784791</v>
      </c>
      <c r="G15" s="5">
        <f>probability!G120</f>
        <v>0.17332165760782647</v>
      </c>
      <c r="H15" s="5">
        <f>IF(probability!$C$7=0,"",LN(G15)-LN(1-G15))</f>
        <v>-1.562266513568945</v>
      </c>
      <c r="I15" s="5">
        <f>IF(F15=D15,0,probability!$B$9/(F15-D15))</f>
        <v>0.03937029420893219</v>
      </c>
      <c r="J15" s="5">
        <f>IF(H15=F15,0,probability!$B$9/(H15-F15))</f>
        <v>0.03988417291830926</v>
      </c>
      <c r="K15" s="5">
        <f>(I15+J15)/4</f>
        <v>0.019813616781810362</v>
      </c>
      <c r="L15">
        <f t="shared" si="0"/>
        <v>0.017196754715169495</v>
      </c>
      <c r="N15">
        <f aca="true" t="shared" si="6" ref="N15:N22">N16-O$10/2</f>
        <v>-2.5110226678648027</v>
      </c>
      <c r="O15">
        <f aca="true" t="shared" si="7" ref="O15:O31">NORMDIST(N15,$M$7,O$10,FALSE)</f>
        <v>0.0002131883992567621</v>
      </c>
      <c r="R15">
        <f t="shared" si="4"/>
        <v>0.0004737434961952346</v>
      </c>
      <c r="S15">
        <f t="shared" si="1"/>
        <v>0.0020536268036467614</v>
      </c>
      <c r="T15">
        <f t="shared" si="5"/>
        <v>0.0044124161707294485</v>
      </c>
      <c r="U15">
        <f t="shared" si="2"/>
        <v>0</v>
      </c>
      <c r="V15">
        <f t="shared" si="3"/>
        <v>0</v>
      </c>
    </row>
    <row r="16" spans="2:22" ht="12.75">
      <c r="B16" s="5">
        <f>probability!B15</f>
        <v>0.0125</v>
      </c>
      <c r="C16">
        <f>probability!G69</f>
        <v>0.18987006359683178</v>
      </c>
      <c r="D16" s="5">
        <f>IF(probability!$C$7=0,"",LN(C16)-LN(1-C16))</f>
        <v>-1.4508546877092665</v>
      </c>
      <c r="E16" s="5">
        <f>probability!G15</f>
        <v>0.19008952192756223</v>
      </c>
      <c r="F16" s="5">
        <f>IF(probability!$C$7=0,"",LN(E16)-LN(1-E16))</f>
        <v>-1.4494285914248943</v>
      </c>
      <c r="G16" s="5">
        <f>probability!G121</f>
        <v>0.19030370461668222</v>
      </c>
      <c r="H16" s="5">
        <f>IF(probability!$C$7=0,"",LN(G16)-LN(1-G16))</f>
        <v>-1.4480379920288033</v>
      </c>
      <c r="I16" s="5">
        <f>IF(F16=D16,0,probability!$B$9/(F16-D16))</f>
        <v>0.07012149256389351</v>
      </c>
      <c r="J16" s="5">
        <f>IF(H16=F16,0,probability!$B$9/(H16-F16))</f>
        <v>0.07191143637851623</v>
      </c>
      <c r="K16" s="5">
        <f aca="true" t="shared" si="8" ref="K16:K53">(I16+J16)/4</f>
        <v>0.035508232235602434</v>
      </c>
      <c r="L16">
        <f t="shared" si="0"/>
        <v>0.03081852076020302</v>
      </c>
      <c r="N16">
        <f t="shared" si="6"/>
        <v>-2.197144834381702</v>
      </c>
      <c r="O16">
        <f t="shared" si="7"/>
        <v>0.0013901629901060652</v>
      </c>
      <c r="R16">
        <f t="shared" si="4"/>
        <v>0.00102385262788997</v>
      </c>
      <c r="S16">
        <f t="shared" si="1"/>
        <v>0.00443829037549997</v>
      </c>
      <c r="T16">
        <f t="shared" si="5"/>
        <v>0.00885070654622942</v>
      </c>
      <c r="U16">
        <f t="shared" si="2"/>
        <v>0</v>
      </c>
      <c r="V16">
        <f t="shared" si="3"/>
        <v>0</v>
      </c>
    </row>
    <row r="17" spans="2:23" ht="12.75">
      <c r="B17" s="5">
        <f>probability!B16</f>
        <v>0.025</v>
      </c>
      <c r="C17">
        <f>probability!G70</f>
        <v>0.21073421565751077</v>
      </c>
      <c r="D17" s="5">
        <f>IF(probability!$C$7=0,"",LN(C17)-LN(1-C17))</f>
        <v>-1.3205054283776927</v>
      </c>
      <c r="E17" s="5">
        <f>probability!G16</f>
        <v>0.21086692358926318</v>
      </c>
      <c r="F17" s="5">
        <f>IF(probability!$C$7=0,"",LN(E17)-LN(1-E17))</f>
        <v>-1.3197077306607192</v>
      </c>
      <c r="G17" s="5">
        <f>probability!G122</f>
        <v>0.2109981605022167</v>
      </c>
      <c r="H17" s="5">
        <f>IF(probability!$C$7=0,"",LN(G17)-LN(1-G17))</f>
        <v>-1.3189192368334481</v>
      </c>
      <c r="I17" s="5">
        <f>IF(F17=D17,0,probability!$B$9/(F17-D17))</f>
        <v>0.12536076996610765</v>
      </c>
      <c r="J17" s="5">
        <f>IF(H17=F17,0,probability!$B$9/(H17-F17))</f>
        <v>0.12682407463618578</v>
      </c>
      <c r="K17" s="5">
        <f t="shared" si="8"/>
        <v>0.06304621115057335</v>
      </c>
      <c r="L17">
        <f t="shared" si="0"/>
        <v>0.05471945081084443</v>
      </c>
      <c r="N17">
        <f t="shared" si="6"/>
        <v>-1.8832670008986019</v>
      </c>
      <c r="O17">
        <f t="shared" si="7"/>
        <v>0.007059830193737826</v>
      </c>
      <c r="R17">
        <f t="shared" si="4"/>
        <v>0.0022104120787774595</v>
      </c>
      <c r="S17">
        <f t="shared" si="1"/>
        <v>0.009581897226112482</v>
      </c>
      <c r="T17">
        <f t="shared" si="5"/>
        <v>0.0184326037723419</v>
      </c>
      <c r="U17">
        <f t="shared" si="2"/>
        <v>0.22536563448430108</v>
      </c>
      <c r="V17">
        <f t="shared" si="3"/>
        <v>0</v>
      </c>
      <c r="W17">
        <f>(0.025-T17)/(T18-T17)</f>
        <v>0.3176136068561872</v>
      </c>
    </row>
    <row r="18" spans="2:24" ht="12.75">
      <c r="B18" s="5">
        <f>probability!B17</f>
        <v>0.05</v>
      </c>
      <c r="C18">
        <f>probability!G71</f>
        <v>0.23651037826423849</v>
      </c>
      <c r="D18" s="5">
        <f>IF(probability!$C$7=0,"",LN(C18)-LN(1-C18))</f>
        <v>-1.171907441861634</v>
      </c>
      <c r="E18" s="5">
        <f>probability!G17</f>
        <v>0.23659337230395083</v>
      </c>
      <c r="F18" s="5">
        <f>IF(probability!$C$7=0,"",LN(E18)-LN(1-E18))</f>
        <v>-1.1714478831747883</v>
      </c>
      <c r="G18" s="5">
        <f>probability!G123</f>
        <v>0.23667639649044653</v>
      </c>
      <c r="H18" s="5">
        <f>IF(probability!$C$7=0,"",LN(G18)-LN(1-G18))</f>
        <v>-1.1709882688512603</v>
      </c>
      <c r="I18" s="5">
        <f>IF(F18=D18,0,probability!$B$9/(F18-D18))</f>
        <v>0.2176000647194465</v>
      </c>
      <c r="J18" s="5">
        <f>IF(H18=F18,0,probability!$B$9/(H18-F18))</f>
        <v>0.217573724057145</v>
      </c>
      <c r="K18" s="5">
        <f t="shared" si="8"/>
        <v>0.10879344719414788</v>
      </c>
      <c r="L18">
        <f t="shared" si="0"/>
        <v>0.09442466999427669</v>
      </c>
      <c r="N18">
        <f t="shared" si="6"/>
        <v>-1.5693891674155016</v>
      </c>
      <c r="O18">
        <f t="shared" si="7"/>
        <v>0.027922170067024323</v>
      </c>
      <c r="R18">
        <f t="shared" si="4"/>
        <v>0.004769972290661607</v>
      </c>
      <c r="S18">
        <f t="shared" si="1"/>
        <v>0.020677313836342543</v>
      </c>
      <c r="T18">
        <f t="shared" si="5"/>
        <v>0.039109917608684444</v>
      </c>
      <c r="U18">
        <f>IF(AND(T18&lt;=0.025,T19&gt;0.025),E18+(E19-E18)*SQRT((0.025-T18)/(T19-T18)),0)</f>
        <v>0</v>
      </c>
      <c r="V18">
        <f t="shared" si="3"/>
        <v>0</v>
      </c>
      <c r="X18">
        <f>T18</f>
        <v>0.039109917608684444</v>
      </c>
    </row>
    <row r="19" spans="2:22" ht="12.75">
      <c r="B19">
        <f>probability!B18</f>
        <v>0.1</v>
      </c>
      <c r="C19">
        <f>probability!G72</f>
        <v>0.2692181756029183</v>
      </c>
      <c r="D19" s="5">
        <f>IF(probability!$C$7=0,"",LN(C19)-LN(1-C19))</f>
        <v>-0.9985928407741789</v>
      </c>
      <c r="E19" s="5">
        <f>probability!G18</f>
        <v>0.26927189030349225</v>
      </c>
      <c r="F19" s="5">
        <f>IF(probability!$C$7=0,"",LN(E19)-LN(1-E19))</f>
        <v>-0.9983198338361317</v>
      </c>
      <c r="G19" s="5">
        <f>probability!G124</f>
        <v>0.2693256151558724</v>
      </c>
      <c r="H19" s="5">
        <f>IF(probability!$C$7=0,"",LN(G19)-LN(1-G19))</f>
        <v>-0.9980468097001922</v>
      </c>
      <c r="I19" s="5">
        <f>IF(F19=D19,0,probability!$B$9/(F19-D19))</f>
        <v>0.3662910573456026</v>
      </c>
      <c r="J19" s="5">
        <f>IF(H19=F19,0,probability!$B$9/(H19-F19))</f>
        <v>0.36626798453519255</v>
      </c>
      <c r="K19" s="5">
        <f t="shared" si="8"/>
        <v>0.18313976047019878</v>
      </c>
      <c r="L19">
        <f t="shared" si="0"/>
        <v>0.15895177413001033</v>
      </c>
      <c r="N19">
        <f t="shared" si="6"/>
        <v>-1.2555113339324013</v>
      </c>
      <c r="O19">
        <f t="shared" si="7"/>
        <v>0.08600633869880303</v>
      </c>
      <c r="R19">
        <f t="shared" si="4"/>
        <v>0.005063598127759965</v>
      </c>
      <c r="S19">
        <f t="shared" si="1"/>
        <v>0.02195015007399277</v>
      </c>
      <c r="T19">
        <f t="shared" si="5"/>
        <v>0.061060067682677216</v>
      </c>
      <c r="U19">
        <f aca="true" t="shared" si="9" ref="U19:U62">IF(AND(T19&lt;=0.025,T20&gt;0.025),E19+(E20-E19)*SQRT((0.025-T19)/(T20-T19)),0)</f>
        <v>0</v>
      </c>
      <c r="V19">
        <f t="shared" si="3"/>
        <v>0</v>
      </c>
    </row>
    <row r="20" spans="2:22" ht="12.75">
      <c r="B20">
        <f>probability!B19</f>
        <v>0.15000000000000002</v>
      </c>
      <c r="C20">
        <f>probability!G73</f>
        <v>0.29280211956009994</v>
      </c>
      <c r="D20" s="5">
        <f>IF(probability!$C$7=0,"",LN(C20)-LN(1-C20))</f>
        <v>-0.8818134932076934</v>
      </c>
      <c r="E20" s="5">
        <f>probability!G19</f>
        <v>0.29284439859626915</v>
      </c>
      <c r="F20" s="5">
        <f>IF(probability!$C$7=0,"",LN(E20)-LN(1-E20))</f>
        <v>-0.8816093233902194</v>
      </c>
      <c r="G20" s="5">
        <f>probability!G125</f>
        <v>0.2928861408558008</v>
      </c>
      <c r="H20" s="5">
        <f>IF(probability!$C$7=0,"",LN(G20)-LN(1-G20))</f>
        <v>-0.8814077626641532</v>
      </c>
      <c r="I20" s="5">
        <f>IF(F20=D20,0,probability!$B$9/(F20-D20))</f>
        <v>0.48978835969573614</v>
      </c>
      <c r="J20" s="5">
        <f>IF(H20=F20,0,probability!$B$9/(H20-F20))</f>
        <v>0.49612839739020137</v>
      </c>
      <c r="K20" s="5">
        <f t="shared" si="8"/>
        <v>0.24647918927148438</v>
      </c>
      <c r="L20">
        <f t="shared" si="0"/>
        <v>0.21392571618659673</v>
      </c>
      <c r="N20">
        <f t="shared" si="6"/>
        <v>-0.941633500449301</v>
      </c>
      <c r="O20">
        <f t="shared" si="7"/>
        <v>0.2063184810291249</v>
      </c>
      <c r="R20">
        <f t="shared" si="4"/>
        <v>0.0052796949027726775</v>
      </c>
      <c r="S20">
        <f t="shared" si="1"/>
        <v>0.022886906215051944</v>
      </c>
      <c r="T20">
        <f t="shared" si="5"/>
        <v>0.08394697389772916</v>
      </c>
      <c r="U20">
        <f>IF(AND(T20&lt;=0.025,T21&gt;0.025),E20+(E21-E20)*SQRT((0.025-T20)/(T21-T20)),0)</f>
        <v>0</v>
      </c>
      <c r="V20">
        <f t="shared" si="3"/>
        <v>0</v>
      </c>
    </row>
    <row r="21" spans="2:22" ht="12.75">
      <c r="B21">
        <f>probability!B20</f>
        <v>0.2</v>
      </c>
      <c r="C21">
        <f>probability!G74</f>
        <v>0.312168484250017</v>
      </c>
      <c r="D21" s="5">
        <f>IF(probability!$C$7=0,"",LN(C21)-LN(1-C21))</f>
        <v>-0.7900008623681893</v>
      </c>
      <c r="E21" s="5">
        <f>probability!G20</f>
        <v>0.31220454194449015</v>
      </c>
      <c r="F21" s="5">
        <f>IF(probability!$C$7=0,"",LN(E21)-LN(1-E21))</f>
        <v>-0.7898329382290754</v>
      </c>
      <c r="G21" s="5">
        <f>probability!G126</f>
        <v>0.31224031683777553</v>
      </c>
      <c r="H21" s="5">
        <f>IF(probability!$C$7=0,"",LN(G21)-LN(1-G21))</f>
        <v>-0.7896663415883798</v>
      </c>
      <c r="I21" s="5">
        <f>IF(F21=D21,0,probability!$B$9/(F21-D21))</f>
        <v>0.595506998146078</v>
      </c>
      <c r="J21" s="5">
        <f>IF(H21=F21,0,probability!$B$9/(H21-F21))</f>
        <v>0.6002521994588166</v>
      </c>
      <c r="K21" s="5">
        <f t="shared" si="8"/>
        <v>0.2989397994012236</v>
      </c>
      <c r="L21">
        <f t="shared" si="0"/>
        <v>0.25945764781441905</v>
      </c>
      <c r="N21">
        <f t="shared" si="6"/>
        <v>-0.6277556669662007</v>
      </c>
      <c r="O21">
        <f t="shared" si="7"/>
        <v>0.38545366812621923</v>
      </c>
      <c r="R21">
        <f t="shared" si="4"/>
        <v>0.005437414087974609</v>
      </c>
      <c r="S21">
        <f t="shared" si="1"/>
        <v>0.023570601819912624</v>
      </c>
      <c r="T21">
        <f t="shared" si="5"/>
        <v>0.10751757571764178</v>
      </c>
      <c r="U21">
        <f t="shared" si="9"/>
        <v>0</v>
      </c>
      <c r="V21">
        <f t="shared" si="3"/>
        <v>0</v>
      </c>
    </row>
    <row r="22" spans="2:22" ht="12.75">
      <c r="B22">
        <f>probability!B21</f>
        <v>0.25</v>
      </c>
      <c r="C22">
        <f>probability!G75</f>
        <v>0.32904008677699437</v>
      </c>
      <c r="D22" s="5">
        <f>IF(probability!$C$7=0,"",LN(C22)-LN(1-C22))</f>
        <v>-0.7125298056936271</v>
      </c>
      <c r="E22" s="5">
        <f>probability!G21</f>
        <v>0.3290720108379519</v>
      </c>
      <c r="F22" s="5">
        <f>IF(probability!$C$7=0,"",LN(E22)-LN(1-E22))</f>
        <v>-0.7123852077851487</v>
      </c>
      <c r="G22" s="5">
        <f>probability!G127</f>
        <v>0.3291039372661154</v>
      </c>
      <c r="H22" s="5">
        <f>IF(probability!$C$7=0,"",LN(G22)-LN(1-G22))</f>
        <v>-0.7122406063027247</v>
      </c>
      <c r="I22" s="5">
        <f>IF(F22=D22,0,probability!$B$9/(F22-D22))</f>
        <v>0.6915729352677243</v>
      </c>
      <c r="J22" s="5">
        <f>IF(H22=F22,0,probability!$B$9/(H22-F22))</f>
        <v>0.6915558424689748</v>
      </c>
      <c r="K22" s="5">
        <f t="shared" si="8"/>
        <v>0.3457821944341748</v>
      </c>
      <c r="L22">
        <f t="shared" si="0"/>
        <v>0.3001133840448809</v>
      </c>
      <c r="N22">
        <f t="shared" si="6"/>
        <v>-0.31387783348310033</v>
      </c>
      <c r="O22">
        <f t="shared" si="7"/>
        <v>0.5608317778567425</v>
      </c>
      <c r="R22">
        <f t="shared" si="4"/>
        <v>0.0055721866676723885</v>
      </c>
      <c r="S22">
        <f t="shared" si="1"/>
        <v>0.02415482637241164</v>
      </c>
      <c r="T22">
        <f t="shared" si="5"/>
        <v>0.13167240209005343</v>
      </c>
      <c r="U22">
        <f t="shared" si="9"/>
        <v>0</v>
      </c>
      <c r="V22">
        <f t="shared" si="3"/>
        <v>0</v>
      </c>
    </row>
    <row r="23" spans="2:22" ht="12.75">
      <c r="B23">
        <f>probability!B22</f>
        <v>0.3</v>
      </c>
      <c r="C23">
        <f>probability!G76</f>
        <v>0.3442468418192568</v>
      </c>
      <c r="D23" s="5">
        <f>IF(probability!$C$7=0,"",LN(C23)-LN(1-C23))</f>
        <v>-0.6444254713947917</v>
      </c>
      <c r="E23" s="5">
        <f>probability!G22</f>
        <v>0.3442761475451406</v>
      </c>
      <c r="F23" s="5">
        <f>IF(probability!$C$7=0,"",LN(E23)-LN(1-E23))</f>
        <v>-0.6442956538632556</v>
      </c>
      <c r="G23" s="5">
        <f>probability!G128</f>
        <v>0.34430514653911254</v>
      </c>
      <c r="H23" s="5">
        <f>IF(probability!$C$7=0,"",LN(G23)-LN(1-G23))</f>
        <v>-0.6441672002489389</v>
      </c>
      <c r="I23" s="5">
        <f>IF(F23=D23,0,probability!$B$9/(F23-D23))</f>
        <v>0.7703119818775422</v>
      </c>
      <c r="J23" s="5">
        <f>IF(H23=F23,0,probability!$B$9/(H23-F23))</f>
        <v>0.7784911349669484</v>
      </c>
      <c r="K23" s="5">
        <f t="shared" si="8"/>
        <v>0.38720077921112267</v>
      </c>
      <c r="L23">
        <f t="shared" si="0"/>
        <v>0.33606165390909426</v>
      </c>
      <c r="M23" t="s">
        <v>19</v>
      </c>
      <c r="N23">
        <f>$M7</f>
        <v>0</v>
      </c>
      <c r="O23">
        <f t="shared" si="7"/>
        <v>0.6355056615090857</v>
      </c>
      <c r="R23">
        <f t="shared" si="4"/>
        <v>0.0056835848579686425</v>
      </c>
      <c r="S23">
        <f t="shared" si="1"/>
        <v>0.024637725475634052</v>
      </c>
      <c r="T23">
        <f t="shared" si="5"/>
        <v>0.1563101275656875</v>
      </c>
      <c r="U23">
        <f t="shared" si="9"/>
        <v>0</v>
      </c>
      <c r="V23">
        <f t="shared" si="3"/>
        <v>0</v>
      </c>
    </row>
    <row r="24" spans="2:22" ht="12.75">
      <c r="B24">
        <f>probability!B23</f>
        <v>0.35</v>
      </c>
      <c r="C24">
        <f>probability!G77</f>
        <v>0.35826084433932526</v>
      </c>
      <c r="D24" s="5">
        <f>IF(probability!$C$7=0,"",LN(C24)-LN(1-C24))</f>
        <v>-0.5829205849716648</v>
      </c>
      <c r="E24" s="5">
        <f>probability!G23</f>
        <v>0.35828779483439616</v>
      </c>
      <c r="F24" s="5">
        <f>IF(probability!$C$7=0,"",LN(E24)-LN(1-E24))</f>
        <v>-0.582803364990147</v>
      </c>
      <c r="G24" s="5">
        <f>probability!G129</f>
        <v>0.3583150637610184</v>
      </c>
      <c r="H24" s="5">
        <f>IF(probability!$C$7=0,"",LN(G24)-LN(1-G24))</f>
        <v>-0.5826847639682942</v>
      </c>
      <c r="I24" s="5">
        <f>IF(F24=D24,0,probability!$B$9/(F24-D24))</f>
        <v>0.8530968756790293</v>
      </c>
      <c r="J24" s="5">
        <f>IF(H24=F24,0,probability!$B$9/(H24-F24))</f>
        <v>0.8431630557460057</v>
      </c>
      <c r="K24" s="5">
        <f t="shared" si="8"/>
        <v>0.4240649828562587</v>
      </c>
      <c r="L24">
        <f t="shared" si="0"/>
        <v>0.3680570576173888</v>
      </c>
      <c r="N24">
        <f aca="true" t="shared" si="10" ref="N24:N31">N23+O$10/2</f>
        <v>0.31387783348310033</v>
      </c>
      <c r="O24">
        <f t="shared" si="7"/>
        <v>0.5608317778567425</v>
      </c>
      <c r="R24">
        <f t="shared" si="4"/>
        <v>0.005787242099493415</v>
      </c>
      <c r="S24">
        <f t="shared" si="1"/>
        <v>0.02508706840339349</v>
      </c>
      <c r="T24">
        <f t="shared" si="5"/>
        <v>0.181397195969081</v>
      </c>
      <c r="U24">
        <f t="shared" si="9"/>
        <v>0</v>
      </c>
      <c r="V24">
        <f t="shared" si="3"/>
        <v>0</v>
      </c>
    </row>
    <row r="25" spans="2:22" ht="12.75">
      <c r="B25">
        <f>probability!B24</f>
        <v>0.39999999999999997</v>
      </c>
      <c r="C25">
        <f>probability!G78</f>
        <v>0.37137913771996434</v>
      </c>
      <c r="D25" s="5">
        <f>IF(probability!$C$7=0,"",LN(C25)-LN(1-C25))</f>
        <v>-0.5263048369521826</v>
      </c>
      <c r="E25" s="5">
        <f>probability!G24</f>
        <v>0.3714044431252931</v>
      </c>
      <c r="F25" s="5">
        <f>IF(probability!$C$7=0,"",LN(E25)-LN(1-E25))</f>
        <v>-0.5261964440236555</v>
      </c>
      <c r="G25" s="5">
        <f>probability!G130</f>
        <v>0.37143007403754597</v>
      </c>
      <c r="H25" s="5">
        <f>IF(probability!$C$7=0,"",LN(G25)-LN(1-G25))</f>
        <v>-0.5260866599021263</v>
      </c>
      <c r="I25" s="5">
        <f>IF(F25=D25,0,probability!$B$9/(F25-D25))</f>
        <v>0.9225694088987404</v>
      </c>
      <c r="J25" s="5">
        <f>IF(H25=F25,0,probability!$B$9/(H25-F25))</f>
        <v>0.9108785369605845</v>
      </c>
      <c r="K25" s="5">
        <f t="shared" si="8"/>
        <v>0.45836198646483123</v>
      </c>
      <c r="L25">
        <f t="shared" si="0"/>
        <v>0.397824321465116</v>
      </c>
      <c r="N25">
        <f t="shared" si="10"/>
        <v>0.6277556669662007</v>
      </c>
      <c r="O25">
        <f t="shared" si="7"/>
        <v>0.38545366812621923</v>
      </c>
      <c r="R25">
        <f t="shared" si="4"/>
        <v>0.005888726839370108</v>
      </c>
      <c r="S25">
        <f t="shared" si="1"/>
        <v>0.025526993771542515</v>
      </c>
      <c r="T25">
        <f t="shared" si="5"/>
        <v>0.20692418974062352</v>
      </c>
      <c r="U25">
        <f t="shared" si="9"/>
        <v>0</v>
      </c>
      <c r="V25">
        <f t="shared" si="3"/>
        <v>0</v>
      </c>
    </row>
    <row r="26" spans="2:22" ht="12.75">
      <c r="B26">
        <f>probability!B25</f>
        <v>0.44999999999999996</v>
      </c>
      <c r="C26">
        <f>probability!G79</f>
        <v>0.3838029909911463</v>
      </c>
      <c r="D26" s="5">
        <f>IF(probability!$C$7=0,"",LN(C26)-LN(1-C26))</f>
        <v>-0.4734373555800483</v>
      </c>
      <c r="E26" s="5">
        <f>probability!G25</f>
        <v>0.3838271385188526</v>
      </c>
      <c r="F26" s="5">
        <f>IF(probability!$C$7=0,"",LN(E26)-LN(1-E26))</f>
        <v>-0.47333525232677565</v>
      </c>
      <c r="G26" s="5">
        <f>probability!G131</f>
        <v>0.38385128690586623</v>
      </c>
      <c r="H26" s="5">
        <f>IF(probability!$C$7=0,"",LN(G26)-LN(1-G26))</f>
        <v>-0.4732331478623775</v>
      </c>
      <c r="I26" s="5">
        <f>IF(F26=D26,0,probability!$B$9/(F26-D26))</f>
        <v>0.9794007222568233</v>
      </c>
      <c r="J26" s="5">
        <f>IF(H26=F26,0,probability!$B$9/(H26-F26))</f>
        <v>0.9793891049668784</v>
      </c>
      <c r="K26" s="5">
        <f t="shared" si="8"/>
        <v>0.4896974568059254</v>
      </c>
      <c r="L26">
        <f t="shared" si="0"/>
        <v>0.42502119335752925</v>
      </c>
      <c r="N26">
        <f t="shared" si="10"/>
        <v>0.941633500449301</v>
      </c>
      <c r="O26">
        <f t="shared" si="7"/>
        <v>0.2063184810291249</v>
      </c>
      <c r="R26">
        <f t="shared" si="4"/>
        <v>0.005954664249366045</v>
      </c>
      <c r="S26">
        <f t="shared" si="1"/>
        <v>0.025812825310377825</v>
      </c>
      <c r="T26">
        <f t="shared" si="5"/>
        <v>0.23273701505100133</v>
      </c>
      <c r="U26">
        <f t="shared" si="9"/>
        <v>0</v>
      </c>
      <c r="V26">
        <f t="shared" si="3"/>
        <v>0</v>
      </c>
    </row>
    <row r="27" spans="2:22" ht="12.75">
      <c r="B27">
        <f>probability!B26</f>
        <v>0.49999999999999994</v>
      </c>
      <c r="C27">
        <f>probability!G80</f>
        <v>0.39567661996506626</v>
      </c>
      <c r="D27" s="5">
        <f>IF(probability!$C$7=0,"",LN(C27)-LN(1-C27))</f>
        <v>-0.42351219067762624</v>
      </c>
      <c r="E27" s="5">
        <f>probability!G26</f>
        <v>0.3956998243754247</v>
      </c>
      <c r="F27" s="5">
        <f>IF(probability!$C$7=0,"",LN(E27)-LN(1-E27))</f>
        <v>-0.4234151494336439</v>
      </c>
      <c r="G27" s="5">
        <f>probability!G132</f>
        <v>0.39572319764596015</v>
      </c>
      <c r="H27" s="5">
        <f>IF(probability!$C$7=0,"",LN(G27)-LN(1-G27))</f>
        <v>-0.4233174039993348</v>
      </c>
      <c r="I27" s="5">
        <f>IF(F27=D27,0,probability!$B$9/(F27-D27))</f>
        <v>1.0304896752785213</v>
      </c>
      <c r="J27" s="5">
        <f>IF(H27=F27,0,probability!$B$9/(H27-F27))</f>
        <v>1.0230656879972515</v>
      </c>
      <c r="K27" s="5">
        <f t="shared" si="8"/>
        <v>0.5133888408189432</v>
      </c>
      <c r="L27">
        <f t="shared" si="0"/>
        <v>0.44558356337917904</v>
      </c>
      <c r="N27">
        <f t="shared" si="10"/>
        <v>1.2555113339324013</v>
      </c>
      <c r="O27">
        <f t="shared" si="7"/>
        <v>0.08600633869880303</v>
      </c>
      <c r="R27">
        <f t="shared" si="4"/>
        <v>0.006010037523761016</v>
      </c>
      <c r="S27">
        <f t="shared" si="1"/>
        <v>0.026052862464273307</v>
      </c>
      <c r="T27">
        <f t="shared" si="5"/>
        <v>0.25878987751527466</v>
      </c>
      <c r="U27">
        <f t="shared" si="9"/>
        <v>0</v>
      </c>
      <c r="V27">
        <f t="shared" si="3"/>
        <v>0</v>
      </c>
    </row>
    <row r="28" spans="2:22" ht="12.75">
      <c r="B28">
        <f>probability!B27</f>
        <v>0.5499999999999999</v>
      </c>
      <c r="C28">
        <f>probability!G81</f>
        <v>0.4071080095734026</v>
      </c>
      <c r="D28" s="5">
        <f>IF(probability!$C$7=0,"",LN(C28)-LN(1-C28))</f>
        <v>-0.3759337114519882</v>
      </c>
      <c r="E28" s="5">
        <f>probability!G27</f>
        <v>0.4071303491490431</v>
      </c>
      <c r="F28" s="5">
        <f>IF(probability!$C$7=0,"",LN(E28)-LN(1-E28))</f>
        <v>-0.3758411594206097</v>
      </c>
      <c r="G28" s="5">
        <f>probability!G133</f>
        <v>0.4071528598384621</v>
      </c>
      <c r="H28" s="5">
        <f>IF(probability!$C$7=0,"",LN(G28)-LN(1-G28))</f>
        <v>-0.3757479000805266</v>
      </c>
      <c r="I28" s="5">
        <f>IF(F28=D28,0,probability!$B$9/(F28-D28))</f>
        <v>1.0804733133415911</v>
      </c>
      <c r="J28" s="5">
        <f>IF(H28=F28,0,probability!$B$9/(H28-F28))</f>
        <v>1.0722786576755714</v>
      </c>
      <c r="K28" s="5">
        <f t="shared" si="8"/>
        <v>0.5381879927542906</v>
      </c>
      <c r="L28">
        <f t="shared" si="0"/>
        <v>0.46710739406959095</v>
      </c>
      <c r="N28">
        <f t="shared" si="10"/>
        <v>1.5693891674155016</v>
      </c>
      <c r="O28">
        <f t="shared" si="7"/>
        <v>0.027922170067024323</v>
      </c>
      <c r="R28">
        <f t="shared" si="4"/>
        <v>0.006064060750842359</v>
      </c>
      <c r="S28">
        <f t="shared" si="1"/>
        <v>0.026287047309120275</v>
      </c>
      <c r="T28">
        <f t="shared" si="5"/>
        <v>0.28507692482439495</v>
      </c>
      <c r="U28">
        <f t="shared" si="9"/>
        <v>0</v>
      </c>
      <c r="V28">
        <f t="shared" si="3"/>
        <v>0</v>
      </c>
    </row>
    <row r="29" spans="2:22" ht="12.75">
      <c r="B29">
        <f>probability!B28</f>
        <v>0.6</v>
      </c>
      <c r="C29">
        <f>probability!G82</f>
        <v>0.41818025558390415</v>
      </c>
      <c r="D29" s="5">
        <f>IF(probability!$C$7=0,"",LN(C29)-LN(1-C29))</f>
        <v>-0.3302481092363021</v>
      </c>
      <c r="E29" s="5">
        <f>probability!G28</f>
        <v>0.4182020012870271</v>
      </c>
      <c r="F29" s="5">
        <f>IF(probability!$C$7=0,"",LN(E29)-LN(1-E29))</f>
        <v>-0.3301587337742251</v>
      </c>
      <c r="G29" s="5">
        <f>probability!G134</f>
        <v>0.41822392005772613</v>
      </c>
      <c r="H29" s="5">
        <f>IF(probability!$C$7=0,"",LN(G29)-LN(1-G29))</f>
        <v>-0.33006864832188043</v>
      </c>
      <c r="I29" s="5">
        <f>IF(F29=D29,0,probability!$B$9/(F29-D29))</f>
        <v>1.1188753341924802</v>
      </c>
      <c r="J29" s="5">
        <f>IF(H29=F29,0,probability!$B$9/(H29-F29))</f>
        <v>1.1100571446029526</v>
      </c>
      <c r="K29" s="5">
        <f t="shared" si="8"/>
        <v>0.5572331196988582</v>
      </c>
      <c r="L29">
        <f t="shared" si="0"/>
        <v>0.483637156413923</v>
      </c>
      <c r="N29">
        <f t="shared" si="10"/>
        <v>1.8832670008986019</v>
      </c>
      <c r="O29">
        <f t="shared" si="7"/>
        <v>0.007059830193737826</v>
      </c>
      <c r="R29">
        <f t="shared" si="4"/>
        <v>0.006106773834357043</v>
      </c>
      <c r="S29">
        <f t="shared" si="1"/>
        <v>0.026472203905203672</v>
      </c>
      <c r="T29">
        <f t="shared" si="5"/>
        <v>0.3115491287295986</v>
      </c>
      <c r="U29">
        <f t="shared" si="9"/>
        <v>0</v>
      </c>
      <c r="V29">
        <f t="shared" si="3"/>
        <v>0</v>
      </c>
    </row>
    <row r="30" spans="2:22" ht="12.75">
      <c r="B30">
        <f>probability!B29</f>
        <v>0.65</v>
      </c>
      <c r="C30">
        <f>probability!G83</f>
        <v>0.4289599441094303</v>
      </c>
      <c r="D30" s="5">
        <f>IF(probability!$C$7=0,"",LN(C30)-LN(1-C30))</f>
        <v>-0.2860958134224537</v>
      </c>
      <c r="E30" s="5">
        <f>probability!G29</f>
        <v>0.4289812136934468</v>
      </c>
      <c r="F30" s="5">
        <f>IF(probability!$C$7=0,"",LN(E30)-LN(1-E30))</f>
        <v>-0.2860089827819958</v>
      </c>
      <c r="G30" s="5">
        <f>probability!G135</f>
        <v>0.4290024836709516</v>
      </c>
      <c r="H30" s="5">
        <f>IF(probability!$C$7=0,"",LN(G30)-LN(1-G30))</f>
        <v>-0.28592215160608425</v>
      </c>
      <c r="I30" s="5">
        <f>IF(F30=D30,0,probability!$B$9/(F30-D30))</f>
        <v>1.1516671934315101</v>
      </c>
      <c r="J30" s="5">
        <f>IF(H30=F30,0,probability!$B$9/(H30-F30))</f>
        <v>1.1516600915532735</v>
      </c>
      <c r="K30" s="5">
        <f t="shared" si="8"/>
        <v>0.5758318212461959</v>
      </c>
      <c r="L30">
        <f t="shared" si="0"/>
        <v>0.4997794545138758</v>
      </c>
      <c r="N30">
        <f t="shared" si="10"/>
        <v>2.197144834381702</v>
      </c>
      <c r="O30">
        <f t="shared" si="7"/>
        <v>0.0013901629901060652</v>
      </c>
      <c r="R30">
        <f t="shared" si="4"/>
        <v>0.006151015314945673</v>
      </c>
      <c r="S30">
        <f t="shared" si="1"/>
        <v>0.026663985937251635</v>
      </c>
      <c r="T30">
        <f t="shared" si="5"/>
        <v>0.3382131146668502</v>
      </c>
      <c r="U30">
        <f t="shared" si="9"/>
        <v>0</v>
      </c>
      <c r="V30">
        <f t="shared" si="3"/>
        <v>0</v>
      </c>
    </row>
    <row r="31" spans="2:22" ht="12.75">
      <c r="B31">
        <f>probability!B30</f>
        <v>0.7000000000000001</v>
      </c>
      <c r="C31">
        <f>probability!G84</f>
        <v>0.439501947966875</v>
      </c>
      <c r="D31" s="5">
        <f>IF(probability!$C$7=0,"",LN(C31)-LN(1-C31))</f>
        <v>-0.24318361774746056</v>
      </c>
      <c r="E31" s="5">
        <f>probability!G30</f>
        <v>0.43952269508940073</v>
      </c>
      <c r="F31" s="5">
        <f>IF(probability!$C$7=0,"",LN(E31)-LN(1-E31))</f>
        <v>-0.24309939667889113</v>
      </c>
      <c r="G31" s="5">
        <f>probability!G136</f>
        <v>0.43954361835606715</v>
      </c>
      <c r="H31" s="5">
        <f>IF(probability!$C$7=0,"",LN(G31)-LN(1-G31))</f>
        <v>-0.2430144614380052</v>
      </c>
      <c r="I31" s="5">
        <f>IF(F31=D31,0,probability!$B$9/(F31-D31))</f>
        <v>1.1873513563600786</v>
      </c>
      <c r="J31" s="5">
        <f>IF(H31=F31,0,probability!$B$9/(H31-F31))</f>
        <v>1.1773675915548614</v>
      </c>
      <c r="K31" s="5">
        <f t="shared" si="8"/>
        <v>0.591179736978735</v>
      </c>
      <c r="L31">
        <f t="shared" si="0"/>
        <v>0.5131003108294107</v>
      </c>
      <c r="N31">
        <f t="shared" si="10"/>
        <v>2.5110226678648027</v>
      </c>
      <c r="O31">
        <f t="shared" si="7"/>
        <v>0.0002131883992567621</v>
      </c>
      <c r="R31">
        <f t="shared" si="4"/>
        <v>0.006177266970716637</v>
      </c>
      <c r="S31">
        <f t="shared" si="1"/>
        <v>0.026777784024960144</v>
      </c>
      <c r="T31">
        <f t="shared" si="5"/>
        <v>0.36499089869181034</v>
      </c>
      <c r="U31">
        <f t="shared" si="9"/>
        <v>0</v>
      </c>
      <c r="V31">
        <f t="shared" si="3"/>
        <v>0</v>
      </c>
    </row>
    <row r="32" spans="2:22" ht="12.75">
      <c r="B32">
        <f>probability!B31</f>
        <v>0.7500000000000001</v>
      </c>
      <c r="C32">
        <f>probability!G85</f>
        <v>0.44985201343358905</v>
      </c>
      <c r="D32" s="5">
        <f>IF(probability!$C$7=0,"",LN(C32)-LN(1-C32))</f>
        <v>-0.20126863887709978</v>
      </c>
      <c r="E32" s="5">
        <f>probability!G31</f>
        <v>0.4498725512691542</v>
      </c>
      <c r="F32" s="5">
        <f>IF(probability!$C$7=0,"",LN(E32)-LN(1-E32))</f>
        <v>-0.20118565309931113</v>
      </c>
      <c r="G32" s="5">
        <f>probability!G137</f>
        <v>0.44989308936102546</v>
      </c>
      <c r="H32" s="5">
        <f>IF(probability!$C$7=0,"",LN(G32)-LN(1-G32))</f>
        <v>-0.20110266697631096</v>
      </c>
      <c r="I32" s="5">
        <f>IF(F32=D32,0,probability!$B$9/(F32-D32))</f>
        <v>1.2050257606151042</v>
      </c>
      <c r="J32" s="5">
        <f>IF(H32=F32,0,probability!$B$9/(H32-F32))</f>
        <v>1.2050207478639756</v>
      </c>
      <c r="K32" s="5">
        <f t="shared" si="8"/>
        <v>0.6025116271197699</v>
      </c>
      <c r="L32">
        <f t="shared" si="0"/>
        <v>0.5229355538019872</v>
      </c>
      <c r="R32">
        <f t="shared" si="4"/>
        <v>0.006206198857196019</v>
      </c>
      <c r="S32">
        <f t="shared" si="1"/>
        <v>0.026903200622826508</v>
      </c>
      <c r="T32">
        <f t="shared" si="5"/>
        <v>0.39189409931463687</v>
      </c>
      <c r="U32">
        <f t="shared" si="9"/>
        <v>0</v>
      </c>
      <c r="V32">
        <f t="shared" si="3"/>
        <v>0</v>
      </c>
    </row>
    <row r="33" spans="2:22" ht="12.75">
      <c r="B33">
        <f>probability!B32</f>
        <v>0.8000000000000002</v>
      </c>
      <c r="C33">
        <f>probability!G86</f>
        <v>0.460050032102064</v>
      </c>
      <c r="D33" s="5">
        <f>IF(probability!$C$7=0,"",LN(C33)-LN(1-C33))</f>
        <v>-0.16014123421711668</v>
      </c>
      <c r="E33" s="5">
        <f>probability!G32</f>
        <v>0.4600703283160333</v>
      </c>
      <c r="F33" s="5">
        <f>IF(probability!$C$7=0,"",LN(E33)-LN(1-E33))</f>
        <v>-0.16005952801381418</v>
      </c>
      <c r="G33" s="5">
        <f>probability!G138</f>
        <v>0.46009044668908267</v>
      </c>
      <c r="H33" s="5">
        <f>IF(probability!$C$7=0,"",LN(G33)-LN(1-G33))</f>
        <v>-0.15997853826852215</v>
      </c>
      <c r="I33" s="5">
        <f>IF(F33=D33,0,probability!$B$9/(F33-D33))</f>
        <v>1.2238972802318357</v>
      </c>
      <c r="J33" s="5">
        <f>IF(H33=F33,0,probability!$B$9/(H33-F33))</f>
        <v>1.2347242189665906</v>
      </c>
      <c r="K33" s="5">
        <f t="shared" si="8"/>
        <v>0.6146553747996066</v>
      </c>
      <c r="L33">
        <f t="shared" si="0"/>
        <v>0.5334754291045506</v>
      </c>
      <c r="R33">
        <f t="shared" si="4"/>
        <v>0.006233221299253572</v>
      </c>
      <c r="S33">
        <f t="shared" si="1"/>
        <v>0.027020339985699183</v>
      </c>
      <c r="T33">
        <f t="shared" si="5"/>
        <v>0.41891443930033606</v>
      </c>
      <c r="U33">
        <f t="shared" si="9"/>
        <v>0</v>
      </c>
      <c r="V33">
        <f t="shared" si="3"/>
        <v>0</v>
      </c>
    </row>
    <row r="34" spans="2:22" ht="12.75">
      <c r="B34">
        <f>probability!B33</f>
        <v>0.8500000000000002</v>
      </c>
      <c r="C34">
        <f>probability!G87</f>
        <v>0.470131115657193</v>
      </c>
      <c r="D34" s="5">
        <f>IF(probability!$C$7=0,"",LN(C34)-LN(1-C34))</f>
        <v>-0.11961796262551827</v>
      </c>
      <c r="E34" s="5">
        <f>probability!G33</f>
        <v>0.4701511405815271</v>
      </c>
      <c r="F34" s="5">
        <f>IF(probability!$C$7=0,"",LN(E34)-LN(1-E34))</f>
        <v>-0.1195375762535742</v>
      </c>
      <c r="G34" s="5">
        <f>probability!G139</f>
        <v>0.4701711656500078</v>
      </c>
      <c r="H34" s="5">
        <f>IF(probability!$C$7=0,"",LN(G34)-LN(1-G34))</f>
        <v>-0.1194571896887473</v>
      </c>
      <c r="I34" s="5">
        <f>IF(F34=D34,0,probability!$B$9/(F34-D34))</f>
        <v>1.2439919551235734</v>
      </c>
      <c r="J34" s="5">
        <f>IF(H34=F34,0,probability!$B$9/(H34-F34))</f>
        <v>1.243988970238252</v>
      </c>
      <c r="K34" s="5">
        <f t="shared" si="8"/>
        <v>0.6219952313404564</v>
      </c>
      <c r="L34">
        <f t="shared" si="0"/>
        <v>0.5398458820091109</v>
      </c>
      <c r="M34" s="5"/>
      <c r="R34">
        <f t="shared" si="4"/>
        <v>0.006242163376861413</v>
      </c>
      <c r="S34">
        <f t="shared" si="1"/>
        <v>0.027059102924722588</v>
      </c>
      <c r="T34">
        <f t="shared" si="5"/>
        <v>0.44597354222505864</v>
      </c>
      <c r="U34">
        <f t="shared" si="9"/>
        <v>0</v>
      </c>
      <c r="V34">
        <f t="shared" si="3"/>
        <v>0</v>
      </c>
    </row>
    <row r="35" spans="2:22" ht="12.75">
      <c r="B35">
        <f>probability!B34</f>
        <v>0.9000000000000002</v>
      </c>
      <c r="C35">
        <f>probability!G88</f>
        <v>0.48012693979212917</v>
      </c>
      <c r="D35" s="5">
        <f>IF(probability!$C$7=0,"",LN(C35)-LN(1-C35))</f>
        <v>-0.0795341399503171</v>
      </c>
      <c r="E35" s="5">
        <f>probability!G34</f>
        <v>0.4801468453461784</v>
      </c>
      <c r="F35" s="5">
        <f>IF(probability!$C$7=0,"",LN(E35)-LN(1-E35))</f>
        <v>-0.07945439187792314</v>
      </c>
      <c r="G35" s="5">
        <f>probability!G140</f>
        <v>0.4801667509947744</v>
      </c>
      <c r="H35" s="5">
        <f>IF(probability!$C$7=0,"",LN(G35)-LN(1-G35))</f>
        <v>-0.07937464367926717</v>
      </c>
      <c r="I35" s="5">
        <f>IF(F35=D35,0,probability!$B$9/(F35-D35))</f>
        <v>1.253948804003455</v>
      </c>
      <c r="J35" s="5">
        <f>IF(H35=F35,0,probability!$B$9/(H35-F35))</f>
        <v>1.2539468186785494</v>
      </c>
      <c r="K35" s="5">
        <f t="shared" si="8"/>
        <v>0.626973905670501</v>
      </c>
      <c r="L35">
        <f t="shared" si="0"/>
        <v>0.5441670032967239</v>
      </c>
      <c r="R35">
        <f t="shared" si="4"/>
        <v>0.006244666352295053</v>
      </c>
      <c r="S35">
        <f t="shared" si="1"/>
        <v>0.027069953052440806</v>
      </c>
      <c r="T35">
        <f t="shared" si="5"/>
        <v>0.47304349527749945</v>
      </c>
      <c r="U35">
        <f t="shared" si="9"/>
        <v>0</v>
      </c>
      <c r="V35">
        <f t="shared" si="3"/>
        <v>0</v>
      </c>
    </row>
    <row r="36" spans="2:22" ht="12.75">
      <c r="B36">
        <f>probability!B35</f>
        <v>0.9500000000000003</v>
      </c>
      <c r="C36">
        <f>probability!G89</f>
        <v>0.49006727918371246</v>
      </c>
      <c r="D36" s="5">
        <f>IF(probability!$C$7=0,"",LN(C36)-LN(1-C36))</f>
        <v>-0.03973611091226947</v>
      </c>
      <c r="E36" s="5">
        <f>probability!G35</f>
        <v>0.49008722016622347</v>
      </c>
      <c r="F36" s="5">
        <f>IF(probability!$C$7=0,"",LN(E36)-LN(1-E36))</f>
        <v>-0.03965631555530047</v>
      </c>
      <c r="G36" s="5">
        <f>probability!G141</f>
        <v>0.49010698154692584</v>
      </c>
      <c r="H36" s="5">
        <f>IF(probability!$C$7=0,"",LN(G36)-LN(1-G36))</f>
        <v>-0.03957723901315324</v>
      </c>
      <c r="I36" s="5">
        <f>IF(F36=D36,0,probability!$B$9/(F36-D36))</f>
        <v>1.253205747783608</v>
      </c>
      <c r="J36" s="5">
        <f>IF(H36=F36,0,probability!$B$9/(H36-F36))</f>
        <v>1.2645975315134137</v>
      </c>
      <c r="K36" s="5">
        <f t="shared" si="8"/>
        <v>0.6294508198242554</v>
      </c>
      <c r="L36">
        <f t="shared" si="0"/>
        <v>0.546316781685077</v>
      </c>
      <c r="R36">
        <f t="shared" si="4"/>
        <v>0.006253108193252033</v>
      </c>
      <c r="S36">
        <f t="shared" si="1"/>
        <v>0.027106547519701273</v>
      </c>
      <c r="T36">
        <f t="shared" si="5"/>
        <v>0.5001500427972008</v>
      </c>
      <c r="U36">
        <f t="shared" si="9"/>
        <v>0</v>
      </c>
      <c r="V36">
        <f aca="true" t="shared" si="11" ref="V36:V53">IF(AND(T36&lt;0.975,T37&gt;=0.975),E36+(E37-E36)*SQRT((0.975-T36)/(T37-T36)),0)</f>
        <v>0</v>
      </c>
    </row>
    <row r="37" spans="2:22" ht="12.75">
      <c r="B37">
        <f>probability!B36</f>
        <v>1.0000000000000002</v>
      </c>
      <c r="C37">
        <f>probability!G90</f>
        <v>0.5000197730140795</v>
      </c>
      <c r="D37" s="5">
        <f>LN(C37)-LN(1-C37)</f>
        <v>7.909205635936445E-05</v>
      </c>
      <c r="E37" s="5">
        <f>probability!G36</f>
        <v>0.5</v>
      </c>
      <c r="F37" s="5">
        <f>IF(probability!$C$7=0,"",LN(E37)-LN(1-E37))</f>
        <v>0</v>
      </c>
      <c r="G37" s="5">
        <f>probability!G142</f>
        <v>0.49998022698592043</v>
      </c>
      <c r="H37" s="5">
        <f>IF(probability!$C$7=0,"",LN(G37)-LN(1-G37))</f>
        <v>-7.909205635969752E-05</v>
      </c>
      <c r="I37" s="5">
        <f>IF(OR(probability!$C$7=0,F37=D37),0,-probability!$B$9/(F37-D37))</f>
        <v>1.2643494758264693</v>
      </c>
      <c r="J37" s="5">
        <f>IF(H37=F37,0,-probability!$B$9/(H37-F37))</f>
        <v>1.2643494758211449</v>
      </c>
      <c r="K37" s="5">
        <f t="shared" si="8"/>
        <v>0.6321747379119036</v>
      </c>
      <c r="L37">
        <f t="shared" si="0"/>
        <v>0.5486809412291589</v>
      </c>
      <c r="R37">
        <f t="shared" si="4"/>
        <v>0.006253108193256555</v>
      </c>
      <c r="S37">
        <f t="shared" si="1"/>
        <v>0.02710654751972088</v>
      </c>
      <c r="T37">
        <f t="shared" si="5"/>
        <v>0.5272565903169216</v>
      </c>
      <c r="U37">
        <f t="shared" si="9"/>
        <v>0</v>
      </c>
      <c r="V37">
        <f t="shared" si="11"/>
        <v>0</v>
      </c>
    </row>
    <row r="38" spans="2:22" ht="12.75">
      <c r="B38">
        <f>probability!B37</f>
        <v>1.0500000000000003</v>
      </c>
      <c r="C38">
        <f>probability!G91</f>
        <v>0.5099327208162876</v>
      </c>
      <c r="D38" s="5">
        <f aca="true" t="shared" si="12" ref="D38:D62">LN(C38)-LN(1-C38)</f>
        <v>0.039736110912269584</v>
      </c>
      <c r="E38" s="5">
        <f>probability!G37</f>
        <v>0.5099127798337765</v>
      </c>
      <c r="F38" s="5">
        <f aca="true" t="shared" si="13" ref="F38:F62">LN(E38)-LN(1-E38)</f>
        <v>0.03965631555530014</v>
      </c>
      <c r="G38" s="5">
        <f>probability!G143</f>
        <v>0.5098930184530742</v>
      </c>
      <c r="H38" s="5">
        <f>LN(G38)-LN(1-G38)</f>
        <v>0.039577239013153576</v>
      </c>
      <c r="I38" s="5">
        <f>IF(F38=D38,0,-probability!$B$9/(F38-D38))</f>
        <v>1.2532057477766334</v>
      </c>
      <c r="J38" s="5">
        <f>IF(H38=F38,0,-probability!$B$9/(H38-F38))</f>
        <v>1.2645975315240665</v>
      </c>
      <c r="K38" s="5">
        <f t="shared" si="8"/>
        <v>0.6294508198251749</v>
      </c>
      <c r="L38">
        <f t="shared" si="0"/>
        <v>0.546316781685875</v>
      </c>
      <c r="R38">
        <f t="shared" si="4"/>
        <v>0.0062446663523062</v>
      </c>
      <c r="S38">
        <f t="shared" si="1"/>
        <v>0.02706995305248913</v>
      </c>
      <c r="T38">
        <f t="shared" si="5"/>
        <v>0.5543265433694108</v>
      </c>
      <c r="U38">
        <f t="shared" si="9"/>
        <v>0</v>
      </c>
      <c r="V38">
        <f t="shared" si="11"/>
        <v>0</v>
      </c>
    </row>
    <row r="39" spans="2:22" ht="12.75">
      <c r="B39">
        <f>probability!B38</f>
        <v>1.1000000000000003</v>
      </c>
      <c r="C39">
        <f>probability!G92</f>
        <v>0.5198730602078708</v>
      </c>
      <c r="D39" s="5">
        <f t="shared" si="12"/>
        <v>0.0795341399503171</v>
      </c>
      <c r="E39" s="5">
        <f>probability!G38</f>
        <v>0.5198531546538216</v>
      </c>
      <c r="F39" s="5">
        <f t="shared" si="13"/>
        <v>0.07945439187792325</v>
      </c>
      <c r="G39" s="5">
        <f>probability!G144</f>
        <v>0.5198332490052257</v>
      </c>
      <c r="H39" s="5">
        <f aca="true" t="shared" si="14" ref="H39:H62">LN(G39)-LN(1-G39)</f>
        <v>0.0793746436792675</v>
      </c>
      <c r="I39" s="5">
        <f>IF(F39=D39,0,-probability!$B$9/(F39-D39))</f>
        <v>1.2539488040052007</v>
      </c>
      <c r="J39" s="5">
        <f>IF(H39=F39,0,-probability!$B$9/(H39-F39))</f>
        <v>1.2539468186820408</v>
      </c>
      <c r="K39" s="5">
        <f t="shared" si="8"/>
        <v>0.6269739056718104</v>
      </c>
      <c r="L39">
        <f t="shared" si="0"/>
        <v>0.5441670032978604</v>
      </c>
      <c r="R39">
        <f t="shared" si="4"/>
        <v>0.006242163376867957</v>
      </c>
      <c r="S39">
        <f t="shared" si="1"/>
        <v>0.027059102924750958</v>
      </c>
      <c r="T39">
        <f t="shared" si="5"/>
        <v>0.5813856462941618</v>
      </c>
      <c r="U39">
        <f t="shared" si="9"/>
        <v>0</v>
      </c>
      <c r="V39">
        <f t="shared" si="11"/>
        <v>0</v>
      </c>
    </row>
    <row r="40" spans="2:22" ht="12.75">
      <c r="B40">
        <f>probability!B39</f>
        <v>1.1500000000000004</v>
      </c>
      <c r="C40">
        <f>probability!G93</f>
        <v>0.529868884342807</v>
      </c>
      <c r="D40" s="5">
        <f t="shared" si="12"/>
        <v>0.11961796262551827</v>
      </c>
      <c r="E40" s="5">
        <f>probability!G39</f>
        <v>0.5298488594184729</v>
      </c>
      <c r="F40" s="5">
        <f t="shared" si="13"/>
        <v>0.11953757625357442</v>
      </c>
      <c r="G40" s="5">
        <f>probability!G145</f>
        <v>0.5298288343499922</v>
      </c>
      <c r="H40" s="5">
        <f t="shared" si="14"/>
        <v>0.1194571896887473</v>
      </c>
      <c r="I40" s="5">
        <f>IF(F40=D40,0,-probability!$B$9/(F40-D40))</f>
        <v>1.2439919551270096</v>
      </c>
      <c r="J40" s="5">
        <f>IF(H40=F40,0,-probability!$B$9/(H40-F40))</f>
        <v>1.243988970234816</v>
      </c>
      <c r="K40" s="5">
        <f t="shared" si="8"/>
        <v>0.6219952313404564</v>
      </c>
      <c r="L40">
        <f t="shared" si="0"/>
        <v>0.5398458820091109</v>
      </c>
      <c r="R40">
        <f t="shared" si="4"/>
        <v>0.006233221299255786</v>
      </c>
      <c r="S40">
        <f t="shared" si="1"/>
        <v>0.02702033998570878</v>
      </c>
      <c r="T40">
        <f t="shared" si="5"/>
        <v>0.6084059862798705</v>
      </c>
      <c r="U40">
        <f t="shared" si="9"/>
        <v>0</v>
      </c>
      <c r="V40">
        <f t="shared" si="11"/>
        <v>0</v>
      </c>
    </row>
    <row r="41" spans="2:22" ht="12.75">
      <c r="B41">
        <f>probability!B40</f>
        <v>1.2000000000000004</v>
      </c>
      <c r="C41">
        <f>probability!G94</f>
        <v>0.539949967897936</v>
      </c>
      <c r="D41" s="5">
        <f t="shared" si="12"/>
        <v>0.1601412342171168</v>
      </c>
      <c r="E41" s="5">
        <f>probability!G40</f>
        <v>0.5399296716839667</v>
      </c>
      <c r="F41" s="5">
        <f t="shared" si="13"/>
        <v>0.16005952801381385</v>
      </c>
      <c r="G41" s="5">
        <f>probability!G146</f>
        <v>0.5399095533109174</v>
      </c>
      <c r="H41" s="5">
        <f t="shared" si="14"/>
        <v>0.15997853826852237</v>
      </c>
      <c r="I41" s="5">
        <f>IF(F41=D41,0,-probability!$B$9/(F41-D41))</f>
        <v>1.2238972802251837</v>
      </c>
      <c r="J41" s="5">
        <f>IF(H41=F41,0,-probability!$B$9/(H41-F41))</f>
        <v>1.2347242189750536</v>
      </c>
      <c r="K41" s="5">
        <f t="shared" si="8"/>
        <v>0.6146553748000594</v>
      </c>
      <c r="L41">
        <f t="shared" si="0"/>
        <v>0.5334754291049436</v>
      </c>
      <c r="R41">
        <f t="shared" si="4"/>
        <v>0.006206198857198328</v>
      </c>
      <c r="S41">
        <f t="shared" si="1"/>
        <v>0.02690320062283652</v>
      </c>
      <c r="T41">
        <f t="shared" si="5"/>
        <v>0.635309186902707</v>
      </c>
      <c r="U41">
        <f t="shared" si="9"/>
        <v>0</v>
      </c>
      <c r="V41">
        <f t="shared" si="11"/>
        <v>0</v>
      </c>
    </row>
    <row r="42" spans="2:22" ht="12.75">
      <c r="B42">
        <f>probability!B41</f>
        <v>1.2500000000000004</v>
      </c>
      <c r="C42">
        <f>probability!G95</f>
        <v>0.550147986566411</v>
      </c>
      <c r="D42" s="5">
        <f t="shared" si="12"/>
        <v>0.20126863887709978</v>
      </c>
      <c r="E42" s="5">
        <f>probability!G41</f>
        <v>0.5501274487308457</v>
      </c>
      <c r="F42" s="5">
        <f t="shared" si="13"/>
        <v>0.2011856530993108</v>
      </c>
      <c r="G42" s="5">
        <f>probability!G147</f>
        <v>0.5501069106389745</v>
      </c>
      <c r="H42" s="5">
        <f t="shared" si="14"/>
        <v>0.20110266697631096</v>
      </c>
      <c r="I42" s="5">
        <f>IF(F42=D42,0,-probability!$B$9/(F42-D42))</f>
        <v>1.205025760610268</v>
      </c>
      <c r="J42" s="5">
        <f>IF(H42=F42,0,-probability!$B$9/(H42-F42))</f>
        <v>1.2050207478688122</v>
      </c>
      <c r="K42" s="5">
        <f t="shared" si="8"/>
        <v>0.60251162711977</v>
      </c>
      <c r="L42">
        <f t="shared" si="0"/>
        <v>0.5229355538019872</v>
      </c>
      <c r="R42">
        <f t="shared" si="4"/>
        <v>0.006177266970722811</v>
      </c>
      <c r="S42">
        <f t="shared" si="1"/>
        <v>0.026777784024986907</v>
      </c>
      <c r="T42">
        <f t="shared" si="5"/>
        <v>0.6620869709276939</v>
      </c>
      <c r="U42">
        <f t="shared" si="9"/>
        <v>0</v>
      </c>
      <c r="V42">
        <f t="shared" si="11"/>
        <v>0</v>
      </c>
    </row>
    <row r="43" spans="2:22" ht="12.75">
      <c r="B43">
        <f>probability!B42</f>
        <v>1.3000000000000005</v>
      </c>
      <c r="C43">
        <f>probability!G96</f>
        <v>0.560498052033125</v>
      </c>
      <c r="D43" s="5">
        <f t="shared" si="12"/>
        <v>0.24318361774746022</v>
      </c>
      <c r="E43" s="5">
        <f>probability!G42</f>
        <v>0.5604773049105993</v>
      </c>
      <c r="F43" s="5">
        <f t="shared" si="13"/>
        <v>0.24309939667889124</v>
      </c>
      <c r="G43" s="5">
        <f>probability!G148</f>
        <v>0.5604563816439329</v>
      </c>
      <c r="H43" s="5">
        <f t="shared" si="14"/>
        <v>0.2430144614380052</v>
      </c>
      <c r="I43" s="5">
        <f>IF(F43=D43,0,-probability!$B$9/(F43-D43))</f>
        <v>1.1873513563663394</v>
      </c>
      <c r="J43" s="5">
        <f>IF(H43=F43,0,-probability!$B$9/(H43-F43))</f>
        <v>1.1773675915533224</v>
      </c>
      <c r="K43" s="5">
        <f t="shared" si="8"/>
        <v>0.5911797369799154</v>
      </c>
      <c r="L43">
        <f t="shared" si="0"/>
        <v>0.5131003108304352</v>
      </c>
      <c r="R43">
        <f t="shared" si="4"/>
        <v>0.0061510153149518625</v>
      </c>
      <c r="S43">
        <f t="shared" si="1"/>
        <v>0.026663985937278468</v>
      </c>
      <c r="T43">
        <f t="shared" si="5"/>
        <v>0.6887509568649723</v>
      </c>
      <c r="U43">
        <f t="shared" si="9"/>
        <v>0</v>
      </c>
      <c r="V43">
        <f t="shared" si="11"/>
        <v>0</v>
      </c>
    </row>
    <row r="44" spans="2:22" ht="12.75">
      <c r="B44">
        <f>probability!B43</f>
        <v>1.3500000000000005</v>
      </c>
      <c r="C44">
        <f>probability!G97</f>
        <v>0.5710400558905697</v>
      </c>
      <c r="D44" s="5">
        <f t="shared" si="12"/>
        <v>0.2860958134224537</v>
      </c>
      <c r="E44" s="5">
        <f>probability!G43</f>
        <v>0.5710187863065532</v>
      </c>
      <c r="F44" s="5">
        <f t="shared" si="13"/>
        <v>0.2860089827819958</v>
      </c>
      <c r="G44" s="5">
        <f>probability!G149</f>
        <v>0.5709975163290484</v>
      </c>
      <c r="H44" s="5">
        <f t="shared" si="14"/>
        <v>0.28592215160608425</v>
      </c>
      <c r="I44" s="5">
        <f>IF(F44=D44,0,-probability!$B$9/(F44-D44))</f>
        <v>1.1516671934315101</v>
      </c>
      <c r="J44" s="5">
        <f>IF(H44=F44,0,-probability!$B$9/(H44-F44))</f>
        <v>1.1516600915532735</v>
      </c>
      <c r="K44" s="5">
        <f t="shared" si="8"/>
        <v>0.5758318212461959</v>
      </c>
      <c r="L44">
        <f aca="true" t="shared" si="15" ref="L44:L62">K44/$R$64</f>
        <v>0.4997794545138758</v>
      </c>
      <c r="R44">
        <f aca="true" t="shared" si="16" ref="R44:R60">((K44+K45)/2)*(E45-E44)</f>
        <v>0.006106773834357043</v>
      </c>
      <c r="S44">
        <f aca="true" t="shared" si="17" ref="S44:S61">R44/R$63</f>
        <v>0.026472203905203672</v>
      </c>
      <c r="T44">
        <f t="shared" si="5"/>
        <v>0.715223160770176</v>
      </c>
      <c r="U44">
        <f t="shared" si="9"/>
        <v>0</v>
      </c>
      <c r="V44">
        <f t="shared" si="11"/>
        <v>0</v>
      </c>
    </row>
    <row r="45" spans="2:22" ht="12.75">
      <c r="B45">
        <f>probability!B44</f>
        <v>1.4000000000000006</v>
      </c>
      <c r="C45">
        <f>probability!G98</f>
        <v>0.5818197444160959</v>
      </c>
      <c r="D45" s="5">
        <f t="shared" si="12"/>
        <v>0.3302481092363021</v>
      </c>
      <c r="E45" s="5">
        <f>probability!G44</f>
        <v>0.5817979987129729</v>
      </c>
      <c r="F45" s="5">
        <f t="shared" si="13"/>
        <v>0.3301587337742251</v>
      </c>
      <c r="G45" s="5">
        <f>probability!G150</f>
        <v>0.5817760799422739</v>
      </c>
      <c r="H45" s="5">
        <f t="shared" si="14"/>
        <v>0.33006864832188043</v>
      </c>
      <c r="I45" s="5">
        <f>IF(F45=D45,0,-probability!$B$9/(F45-D45))</f>
        <v>1.1188753341924802</v>
      </c>
      <c r="J45" s="5">
        <f>IF(H45=F45,0,-probability!$B$9/(H45-F45))</f>
        <v>1.1100571446029526</v>
      </c>
      <c r="K45" s="5">
        <f t="shared" si="8"/>
        <v>0.5572331196988582</v>
      </c>
      <c r="L45">
        <f t="shared" si="15"/>
        <v>0.483637156413923</v>
      </c>
      <c r="R45">
        <f t="shared" si="16"/>
        <v>0.006064060750838799</v>
      </c>
      <c r="S45">
        <f t="shared" si="17"/>
        <v>0.026287047309104843</v>
      </c>
      <c r="T45">
        <f t="shared" si="5"/>
        <v>0.7415102080792808</v>
      </c>
      <c r="U45">
        <f t="shared" si="9"/>
        <v>0</v>
      </c>
      <c r="V45">
        <f t="shared" si="11"/>
        <v>0</v>
      </c>
    </row>
    <row r="46" spans="2:22" ht="12.75">
      <c r="B46">
        <f>probability!B45</f>
        <v>1.4500000000000006</v>
      </c>
      <c r="C46">
        <f>probability!G99</f>
        <v>0.5928919904265975</v>
      </c>
      <c r="D46" s="5">
        <f t="shared" si="12"/>
        <v>0.3759337114519883</v>
      </c>
      <c r="E46" s="5">
        <f>probability!G45</f>
        <v>0.5928696508509569</v>
      </c>
      <c r="F46" s="5">
        <f t="shared" si="13"/>
        <v>0.3758411594206097</v>
      </c>
      <c r="G46" s="5">
        <f>probability!G151</f>
        <v>0.5928471401615378</v>
      </c>
      <c r="H46" s="5">
        <f t="shared" si="14"/>
        <v>0.3757479000805265</v>
      </c>
      <c r="I46" s="5">
        <f>IF(F46=D46,0,-probability!$B$9/(F46-D46))</f>
        <v>1.080473313340295</v>
      </c>
      <c r="J46" s="5">
        <f>IF(H46=F46,0,-probability!$B$9/(H46-F46))</f>
        <v>1.0722786576742949</v>
      </c>
      <c r="K46" s="5">
        <f t="shared" si="8"/>
        <v>0.5381879927536475</v>
      </c>
      <c r="L46">
        <f t="shared" si="15"/>
        <v>0.46710739406903273</v>
      </c>
      <c r="R46">
        <f t="shared" si="16"/>
        <v>0.006010037523753947</v>
      </c>
      <c r="S46">
        <f t="shared" si="17"/>
        <v>0.02605286246424266</v>
      </c>
      <c r="T46">
        <f t="shared" si="5"/>
        <v>0.7675630705435235</v>
      </c>
      <c r="U46">
        <f t="shared" si="9"/>
        <v>0</v>
      </c>
      <c r="V46">
        <f t="shared" si="11"/>
        <v>0</v>
      </c>
    </row>
    <row r="47" spans="2:22" ht="12.75">
      <c r="B47">
        <f>probability!B46</f>
        <v>1.5000000000000007</v>
      </c>
      <c r="C47">
        <f>probability!G100</f>
        <v>0.6043233800349338</v>
      </c>
      <c r="D47" s="5">
        <f t="shared" si="12"/>
        <v>0.4235121906776266</v>
      </c>
      <c r="E47" s="5">
        <f>probability!G46</f>
        <v>0.6043001756245753</v>
      </c>
      <c r="F47" s="5">
        <f t="shared" si="13"/>
        <v>0.4234151494336439</v>
      </c>
      <c r="G47" s="5">
        <f>probability!G152</f>
        <v>0.6042768023540399</v>
      </c>
      <c r="H47" s="5">
        <f t="shared" si="14"/>
        <v>0.42331740399933493</v>
      </c>
      <c r="I47" s="5">
        <f>IF(F47=D47,0,-probability!$B$9/(F47-D47))</f>
        <v>1.0304896752749846</v>
      </c>
      <c r="J47" s="5">
        <f>IF(H47=F47,0,-probability!$B$9/(H47-F47))</f>
        <v>1.0230656879984137</v>
      </c>
      <c r="K47" s="5">
        <f t="shared" si="8"/>
        <v>0.5133888408183496</v>
      </c>
      <c r="L47">
        <f t="shared" si="15"/>
        <v>0.44558356337866384</v>
      </c>
      <c r="R47">
        <f t="shared" si="16"/>
        <v>0.005954664249359332</v>
      </c>
      <c r="S47">
        <f t="shared" si="17"/>
        <v>0.025812825310348723</v>
      </c>
      <c r="T47">
        <f t="shared" si="5"/>
        <v>0.7933758958538721</v>
      </c>
      <c r="U47">
        <f t="shared" si="9"/>
        <v>0</v>
      </c>
      <c r="V47">
        <f t="shared" si="11"/>
        <v>0</v>
      </c>
    </row>
    <row r="48" spans="2:22" ht="12.75">
      <c r="B48">
        <f>probability!B47</f>
        <v>1.5500000000000007</v>
      </c>
      <c r="C48">
        <f>probability!G101</f>
        <v>0.6161970090088538</v>
      </c>
      <c r="D48" s="5">
        <f t="shared" si="12"/>
        <v>0.4734373555800485</v>
      </c>
      <c r="E48" s="5">
        <f>probability!G47</f>
        <v>0.6161728614811474</v>
      </c>
      <c r="F48" s="5">
        <f t="shared" si="13"/>
        <v>0.47333525232677526</v>
      </c>
      <c r="G48" s="5">
        <f>probability!G153</f>
        <v>0.6161487130941338</v>
      </c>
      <c r="H48" s="5">
        <f t="shared" si="14"/>
        <v>0.4732331478623775</v>
      </c>
      <c r="I48" s="5">
        <f>IF(F48=D48,0,-probability!$B$9/(F48-D48))</f>
        <v>0.9794007222509661</v>
      </c>
      <c r="J48" s="5">
        <f>IF(H48=F48,0,-probability!$B$9/(H48-F48))</f>
        <v>0.9793891049706056</v>
      </c>
      <c r="K48" s="5">
        <f t="shared" si="8"/>
        <v>0.4896974568053929</v>
      </c>
      <c r="L48">
        <f t="shared" si="15"/>
        <v>0.42502119335706706</v>
      </c>
      <c r="R48">
        <f t="shared" si="16"/>
        <v>0.005888726839363965</v>
      </c>
      <c r="S48">
        <f t="shared" si="17"/>
        <v>0.02552699377151589</v>
      </c>
      <c r="T48">
        <f t="shared" si="5"/>
        <v>0.818902889625388</v>
      </c>
      <c r="U48">
        <f t="shared" si="9"/>
        <v>0</v>
      </c>
      <c r="V48">
        <f t="shared" si="11"/>
        <v>0</v>
      </c>
    </row>
    <row r="49" spans="2:22" ht="12.75">
      <c r="B49">
        <f>probability!B48</f>
        <v>1.6000000000000008</v>
      </c>
      <c r="C49">
        <f>probability!G102</f>
        <v>0.6286208622800357</v>
      </c>
      <c r="D49" s="5">
        <f t="shared" si="12"/>
        <v>0.5263048369521826</v>
      </c>
      <c r="E49" s="5">
        <f>probability!G48</f>
        <v>0.6285955568747069</v>
      </c>
      <c r="F49" s="5">
        <f t="shared" si="13"/>
        <v>0.5261964440236555</v>
      </c>
      <c r="G49" s="5">
        <f>probability!G154</f>
        <v>0.628569925962454</v>
      </c>
      <c r="H49" s="5">
        <f t="shared" si="14"/>
        <v>0.5260866599021261</v>
      </c>
      <c r="I49" s="5">
        <f>IF(F49=D49,0,-probability!$B$9/(F49-D49))</f>
        <v>0.9225694088987404</v>
      </c>
      <c r="J49" s="5">
        <f>IF(H49=F49,0,-probability!$B$9/(H49-F49))</f>
        <v>0.9108785369587422</v>
      </c>
      <c r="K49" s="5">
        <f t="shared" si="8"/>
        <v>0.45836198646437065</v>
      </c>
      <c r="L49">
        <f t="shared" si="15"/>
        <v>0.39782432146471625</v>
      </c>
      <c r="R49">
        <f t="shared" si="16"/>
        <v>0.00578724209949048</v>
      </c>
      <c r="S49">
        <f t="shared" si="17"/>
        <v>0.025087068403380767</v>
      </c>
      <c r="T49">
        <f t="shared" si="5"/>
        <v>0.8439899580287689</v>
      </c>
      <c r="U49">
        <f t="shared" si="9"/>
        <v>0</v>
      </c>
      <c r="V49">
        <f t="shared" si="11"/>
        <v>0</v>
      </c>
    </row>
    <row r="50" spans="2:22" ht="12.75">
      <c r="B50">
        <f>probability!B49</f>
        <v>1.6500000000000008</v>
      </c>
      <c r="C50">
        <f>probability!G103</f>
        <v>0.6417391556606747</v>
      </c>
      <c r="D50" s="5">
        <f t="shared" si="12"/>
        <v>0.5829205849716648</v>
      </c>
      <c r="E50" s="5">
        <f>probability!G49</f>
        <v>0.6417122051656039</v>
      </c>
      <c r="F50" s="5">
        <f t="shared" si="13"/>
        <v>0.5828033649901472</v>
      </c>
      <c r="G50" s="5">
        <f>probability!G155</f>
        <v>0.6416849362389816</v>
      </c>
      <c r="H50" s="5">
        <f t="shared" si="14"/>
        <v>0.5826847639682942</v>
      </c>
      <c r="I50" s="5">
        <f>IF(F50=D50,0,-probability!$B$9/(F50-D50))</f>
        <v>0.8530968756806453</v>
      </c>
      <c r="J50" s="5">
        <f>IF(H50=F50,0,-probability!$B$9/(H50-F50))</f>
        <v>0.8431630557444272</v>
      </c>
      <c r="K50" s="5">
        <f t="shared" si="8"/>
        <v>0.42406498285626815</v>
      </c>
      <c r="L50">
        <f t="shared" si="15"/>
        <v>0.368057057617397</v>
      </c>
      <c r="R50">
        <f t="shared" si="16"/>
        <v>0.005683584857971044</v>
      </c>
      <c r="S50">
        <f t="shared" si="17"/>
        <v>0.024637725475644464</v>
      </c>
      <c r="T50">
        <f t="shared" si="5"/>
        <v>0.8686276835044133</v>
      </c>
      <c r="U50">
        <f t="shared" si="9"/>
        <v>0</v>
      </c>
      <c r="V50">
        <f t="shared" si="11"/>
        <v>0</v>
      </c>
    </row>
    <row r="51" spans="2:22" ht="12.75">
      <c r="B51">
        <f>probability!B50</f>
        <v>1.7000000000000008</v>
      </c>
      <c r="C51">
        <f>probability!G104</f>
        <v>0.6557531581807432</v>
      </c>
      <c r="D51" s="5">
        <f t="shared" si="12"/>
        <v>0.6444254713947917</v>
      </c>
      <c r="E51" s="5">
        <f>probability!G50</f>
        <v>0.6557238524548594</v>
      </c>
      <c r="F51" s="5">
        <f t="shared" si="13"/>
        <v>0.6442956538632556</v>
      </c>
      <c r="G51" s="5">
        <f>probability!G156</f>
        <v>0.6556948534608875</v>
      </c>
      <c r="H51" s="5">
        <f t="shared" si="14"/>
        <v>0.6441672002489391</v>
      </c>
      <c r="I51" s="5">
        <f>IF(F51=D51,0,-probability!$B$9/(F51-D51))</f>
        <v>0.7703119818775422</v>
      </c>
      <c r="J51" s="5">
        <f>IF(H51=F51,0,-probability!$B$9/(H51-F51))</f>
        <v>0.7784911349682941</v>
      </c>
      <c r="K51" s="5">
        <f t="shared" si="8"/>
        <v>0.3872007792114591</v>
      </c>
      <c r="L51">
        <f t="shared" si="15"/>
        <v>0.3360616539093863</v>
      </c>
      <c r="R51">
        <f t="shared" si="16"/>
        <v>0.005572186667674946</v>
      </c>
      <c r="S51">
        <f t="shared" si="17"/>
        <v>0.024154826372422725</v>
      </c>
      <c r="T51">
        <f t="shared" si="5"/>
        <v>0.892782509876836</v>
      </c>
      <c r="U51">
        <f t="shared" si="9"/>
        <v>0</v>
      </c>
      <c r="V51">
        <f t="shared" si="11"/>
        <v>0</v>
      </c>
    </row>
    <row r="52" spans="2:22" ht="12.75">
      <c r="B52">
        <f>probability!B51</f>
        <v>1.7500000000000009</v>
      </c>
      <c r="C52">
        <f>probability!G105</f>
        <v>0.6709599132230056</v>
      </c>
      <c r="D52" s="5">
        <f t="shared" si="12"/>
        <v>0.7125298056936271</v>
      </c>
      <c r="E52" s="5">
        <f>probability!G51</f>
        <v>0.6709279891620481</v>
      </c>
      <c r="F52" s="5">
        <f t="shared" si="13"/>
        <v>0.7123852077851487</v>
      </c>
      <c r="G52" s="5">
        <f>probability!G157</f>
        <v>0.6708960627338846</v>
      </c>
      <c r="H52" s="5">
        <f t="shared" si="14"/>
        <v>0.7122406063027247</v>
      </c>
      <c r="I52" s="5">
        <f>IF(F52=D52,0,-probability!$B$9/(F52-D52))</f>
        <v>0.6915729352677243</v>
      </c>
      <c r="J52" s="5">
        <f>IF(H52=F52,0,-probability!$B$9/(H52-F52))</f>
        <v>0.6915558424689748</v>
      </c>
      <c r="K52" s="5">
        <f t="shared" si="8"/>
        <v>0.3457821944341748</v>
      </c>
      <c r="L52">
        <f t="shared" si="15"/>
        <v>0.3001133840448809</v>
      </c>
      <c r="R52">
        <f t="shared" si="16"/>
        <v>0.0054374140879746005</v>
      </c>
      <c r="S52">
        <f t="shared" si="17"/>
        <v>0.02357060181991259</v>
      </c>
      <c r="T52">
        <f t="shared" si="5"/>
        <v>0.9163531116967486</v>
      </c>
      <c r="U52">
        <f t="shared" si="9"/>
        <v>0</v>
      </c>
      <c r="V52">
        <f t="shared" si="11"/>
        <v>0</v>
      </c>
    </row>
    <row r="53" spans="2:22" ht="12.75">
      <c r="B53">
        <f>probability!B52</f>
        <v>1.800000000000001</v>
      </c>
      <c r="C53">
        <f>probability!G106</f>
        <v>0.687831515749983</v>
      </c>
      <c r="D53" s="5">
        <f t="shared" si="12"/>
        <v>0.7900008623681893</v>
      </c>
      <c r="E53" s="5">
        <f>probability!G52</f>
        <v>0.6877954580555099</v>
      </c>
      <c r="F53" s="5">
        <f t="shared" si="13"/>
        <v>0.7898329382290756</v>
      </c>
      <c r="G53" s="5">
        <f>probability!G158</f>
        <v>0.6877596831622245</v>
      </c>
      <c r="H53" s="5">
        <f t="shared" si="14"/>
        <v>0.7896663415883798</v>
      </c>
      <c r="I53" s="5">
        <f>IF(F53=D53,0,-probability!$B$9/(F53-D53))</f>
        <v>0.5955069981468655</v>
      </c>
      <c r="J53" s="5">
        <f>IF(H53=F53,0,-probability!$B$9/(H53-F53))</f>
        <v>0.6002521994580166</v>
      </c>
      <c r="K53" s="5">
        <f t="shared" si="8"/>
        <v>0.2989397994012205</v>
      </c>
      <c r="L53">
        <f t="shared" si="15"/>
        <v>0.2594576478144163</v>
      </c>
      <c r="R53">
        <f t="shared" si="16"/>
        <v>0.005279694902772651</v>
      </c>
      <c r="S53">
        <f t="shared" si="17"/>
        <v>0.02288690621505183</v>
      </c>
      <c r="T53">
        <f t="shared" si="5"/>
        <v>0.9392400179118005</v>
      </c>
      <c r="U53">
        <f t="shared" si="9"/>
        <v>0</v>
      </c>
      <c r="V53">
        <f t="shared" si="11"/>
        <v>0</v>
      </c>
    </row>
    <row r="54" spans="2:23" ht="12.75">
      <c r="B54">
        <f>probability!B53</f>
        <v>1.850000000000001</v>
      </c>
      <c r="C54">
        <f>probability!G107</f>
        <v>0.7071978804399001</v>
      </c>
      <c r="D54" s="5">
        <f t="shared" si="12"/>
        <v>0.8818134932076934</v>
      </c>
      <c r="E54" s="5">
        <f>probability!G53</f>
        <v>0.7071556014037308</v>
      </c>
      <c r="F54" s="5">
        <f t="shared" si="13"/>
        <v>0.8816093233902191</v>
      </c>
      <c r="G54" s="5">
        <f>probability!G159</f>
        <v>0.7071138591441992</v>
      </c>
      <c r="H54" s="5">
        <f t="shared" si="14"/>
        <v>0.8814077626641532</v>
      </c>
      <c r="I54" s="5">
        <f>IF(F54=D54,0,-probability!$B$9/(F54-D54))</f>
        <v>0.4897883596952035</v>
      </c>
      <c r="J54" s="5">
        <f>IF(H54=F54,0,-probability!$B$9/(H54-F54))</f>
        <v>0.49612839739074793</v>
      </c>
      <c r="K54" s="5">
        <f aca="true" t="shared" si="18" ref="K54:K62">(I54+J54)/4</f>
        <v>0.24647918927148788</v>
      </c>
      <c r="L54">
        <f t="shared" si="15"/>
        <v>0.21392571618659975</v>
      </c>
      <c r="R54">
        <f t="shared" si="16"/>
        <v>0.005063598127760007</v>
      </c>
      <c r="S54">
        <f t="shared" si="17"/>
        <v>0.021950150073992952</v>
      </c>
      <c r="T54">
        <f t="shared" si="5"/>
        <v>0.9611901679857934</v>
      </c>
      <c r="U54">
        <f t="shared" si="9"/>
        <v>0</v>
      </c>
      <c r="V54">
        <f>IF(AND(T54&lt;0.975,T55&gt;=0.975),E54+(E55-E54)*SQRT((0.975-T54)/(T55-T54)),0)</f>
        <v>0.7264198882082445</v>
      </c>
      <c r="W54">
        <f>(T55-0.975)/(T55-T54)</f>
        <v>0.332126400773739</v>
      </c>
    </row>
    <row r="55" spans="2:22" ht="12.75">
      <c r="B55">
        <f>probability!B54</f>
        <v>1.900000000000001</v>
      </c>
      <c r="C55">
        <f>probability!G108</f>
        <v>0.7307818243970817</v>
      </c>
      <c r="D55" s="5">
        <f t="shared" si="12"/>
        <v>0.9985928407741789</v>
      </c>
      <c r="E55" s="5">
        <f>probability!G54</f>
        <v>0.7307281096965077</v>
      </c>
      <c r="F55" s="5">
        <f t="shared" si="13"/>
        <v>0.9983198338361314</v>
      </c>
      <c r="G55" s="5">
        <f>probability!G160</f>
        <v>0.7306743848441276</v>
      </c>
      <c r="H55" s="5">
        <f t="shared" si="14"/>
        <v>0.9980468097001922</v>
      </c>
      <c r="I55" s="5">
        <f>IF(F55=D55,0,-probability!$B$9/(F55-D55))</f>
        <v>0.3662910573453047</v>
      </c>
      <c r="J55" s="5">
        <f>IF(H55=F55,0,-probability!$B$9/(H55-F55))</f>
        <v>0.3662679845354904</v>
      </c>
      <c r="K55" s="5">
        <f t="shared" si="18"/>
        <v>0.18313976047019878</v>
      </c>
      <c r="L55">
        <f t="shared" si="15"/>
        <v>0.15895177413001033</v>
      </c>
      <c r="R55">
        <f t="shared" si="16"/>
        <v>0.004769972290660756</v>
      </c>
      <c r="S55">
        <f t="shared" si="17"/>
        <v>0.020677313836338855</v>
      </c>
      <c r="T55">
        <f t="shared" si="5"/>
        <v>0.9818674818221322</v>
      </c>
      <c r="U55">
        <f t="shared" si="9"/>
        <v>0</v>
      </c>
      <c r="V55">
        <f aca="true" t="shared" si="19" ref="V55:V62">IF(AND(T55&lt;0.975,T56&gt;=0.975),E55+(E56-E55)*SQRT((0.975-T55)/(T56-T55)),0)</f>
        <v>0</v>
      </c>
    </row>
    <row r="56" spans="2:24" ht="12.75">
      <c r="B56">
        <f>probability!B55</f>
        <v>1.950000000000001</v>
      </c>
      <c r="C56">
        <f>probability!G109</f>
        <v>0.7634896217357615</v>
      </c>
      <c r="D56" s="5">
        <f t="shared" si="12"/>
        <v>1.171907441861634</v>
      </c>
      <c r="E56" s="5">
        <f>probability!G55</f>
        <v>0.7634066276960492</v>
      </c>
      <c r="F56" s="5">
        <f t="shared" si="13"/>
        <v>1.1714478831747883</v>
      </c>
      <c r="G56" s="5">
        <f>probability!G161</f>
        <v>0.7633236035095534</v>
      </c>
      <c r="H56" s="5">
        <f t="shared" si="14"/>
        <v>1.1709882688512598</v>
      </c>
      <c r="I56" s="5">
        <f>IF(F56=D56,0,-probability!$B$9/(F56-D56))</f>
        <v>0.2176000647194465</v>
      </c>
      <c r="J56" s="5">
        <f>IF(H56=F56,0,-probability!$B$9/(H56-F56))</f>
        <v>0.2175737240569348</v>
      </c>
      <c r="K56" s="5">
        <f t="shared" si="18"/>
        <v>0.10879344719409532</v>
      </c>
      <c r="L56">
        <f t="shared" si="15"/>
        <v>0.09442466999423108</v>
      </c>
      <c r="R56">
        <f t="shared" si="16"/>
        <v>0.0022104120787767865</v>
      </c>
      <c r="S56">
        <f t="shared" si="17"/>
        <v>0.009581897226109564</v>
      </c>
      <c r="T56">
        <f t="shared" si="5"/>
        <v>0.9914493790482418</v>
      </c>
      <c r="U56">
        <f t="shared" si="9"/>
        <v>0</v>
      </c>
      <c r="V56">
        <f t="shared" si="19"/>
        <v>0</v>
      </c>
      <c r="X56">
        <f>T56</f>
        <v>0.9914493790482418</v>
      </c>
    </row>
    <row r="57" spans="2:24" ht="12.75">
      <c r="B57">
        <f>probability!B56</f>
        <v>1.975</v>
      </c>
      <c r="C57">
        <f>probability!G110</f>
        <v>0.7892657843424893</v>
      </c>
      <c r="D57" s="5">
        <f t="shared" si="12"/>
        <v>1.320505428377693</v>
      </c>
      <c r="E57" s="5">
        <f>probability!G56</f>
        <v>0.7891330764107368</v>
      </c>
      <c r="F57" s="5">
        <f t="shared" si="13"/>
        <v>1.3197077306607192</v>
      </c>
      <c r="G57" s="5">
        <f>probability!G162</f>
        <v>0.7890018394977834</v>
      </c>
      <c r="H57" s="5">
        <f t="shared" si="14"/>
        <v>1.3189192368334484</v>
      </c>
      <c r="I57" s="5">
        <f>IF(F57=D57,0,-probability!$B$9/(F57-D57))</f>
        <v>0.12536076996607276</v>
      </c>
      <c r="J57" s="5">
        <f>IF(H57=F57,0,-probability!$B$9/(H57-F57))</f>
        <v>0.12682407463622147</v>
      </c>
      <c r="K57" s="5">
        <f t="shared" si="18"/>
        <v>0.06304621115057356</v>
      </c>
      <c r="L57">
        <f t="shared" si="15"/>
        <v>0.05471945081084461</v>
      </c>
      <c r="R57">
        <f t="shared" si="16"/>
        <v>0.0010238526278899724</v>
      </c>
      <c r="S57">
        <f t="shared" si="17"/>
        <v>0.00443829037549998</v>
      </c>
      <c r="T57">
        <f t="shared" si="5"/>
        <v>0.9958876694237419</v>
      </c>
      <c r="U57">
        <f t="shared" si="9"/>
        <v>0</v>
      </c>
      <c r="V57">
        <f t="shared" si="19"/>
        <v>0</v>
      </c>
      <c r="X57">
        <f>1-X56</f>
        <v>0.008550620951758181</v>
      </c>
    </row>
    <row r="58" spans="2:22" ht="12.75">
      <c r="B58">
        <f>probability!B57</f>
        <v>1.9875</v>
      </c>
      <c r="C58">
        <f>probability!G111</f>
        <v>0.8101299364031682</v>
      </c>
      <c r="D58" s="5">
        <f t="shared" si="12"/>
        <v>1.4508546877092665</v>
      </c>
      <c r="E58" s="5">
        <f>probability!G57</f>
        <v>0.8099104780724378</v>
      </c>
      <c r="F58" s="5">
        <f t="shared" si="13"/>
        <v>1.4494285914248943</v>
      </c>
      <c r="G58" s="5">
        <f>probability!G163</f>
        <v>0.8096962953833178</v>
      </c>
      <c r="H58" s="5">
        <f t="shared" si="14"/>
        <v>1.4480379920288033</v>
      </c>
      <c r="I58" s="5">
        <f>IF(F58=D58,0,-probability!$B$9/(F58-D58))</f>
        <v>0.07012149256389351</v>
      </c>
      <c r="J58" s="5">
        <f>IF(H58=F58,0,-probability!$B$9/(H58-F58))</f>
        <v>0.07191143637851623</v>
      </c>
      <c r="K58" s="5">
        <f t="shared" si="18"/>
        <v>0.035508232235602434</v>
      </c>
      <c r="L58">
        <f t="shared" si="15"/>
        <v>0.03081852076020302</v>
      </c>
      <c r="R58">
        <f t="shared" si="16"/>
        <v>0.00047374349619524076</v>
      </c>
      <c r="S58">
        <f t="shared" si="17"/>
        <v>0.0020536268036467882</v>
      </c>
      <c r="T58">
        <f t="shared" si="5"/>
        <v>0.9979412962273886</v>
      </c>
      <c r="U58">
        <f t="shared" si="9"/>
        <v>0</v>
      </c>
      <c r="V58">
        <f t="shared" si="19"/>
        <v>0</v>
      </c>
    </row>
    <row r="59" spans="2:22" ht="12.75">
      <c r="B59">
        <f>2-B15</f>
        <v>1.99375</v>
      </c>
      <c r="C59">
        <f>probability!G112</f>
        <v>0.8274003262482788</v>
      </c>
      <c r="D59" s="5">
        <f t="shared" si="12"/>
        <v>1.5673137598836835</v>
      </c>
      <c r="E59" s="5">
        <f>probability!G58</f>
        <v>0.8270372916048676</v>
      </c>
      <c r="F59" s="5">
        <f t="shared" si="13"/>
        <v>1.5647737737847907</v>
      </c>
      <c r="G59" s="5">
        <f>probability!G164</f>
        <v>0.8266783423921735</v>
      </c>
      <c r="H59" s="5">
        <f t="shared" si="14"/>
        <v>1.562266513568945</v>
      </c>
      <c r="I59" s="5">
        <f>IF(F59=D59,0,-probability!$B$9/(F59-D59))</f>
        <v>0.03937029420892875</v>
      </c>
      <c r="J59" s="5">
        <f>IF(H59=F59,0,-probability!$B$9/(H59-F59))</f>
        <v>0.03988417291831632</v>
      </c>
      <c r="K59" s="5">
        <f t="shared" si="18"/>
        <v>0.019813616781811268</v>
      </c>
      <c r="L59">
        <f t="shared" si="15"/>
        <v>0.017196754715170282</v>
      </c>
      <c r="R59">
        <f t="shared" si="16"/>
        <v>0.00022068271250172262</v>
      </c>
      <c r="S59">
        <f t="shared" si="17"/>
        <v>0.0009566356839403266</v>
      </c>
      <c r="T59">
        <f t="shared" si="5"/>
        <v>0.9988979319113289</v>
      </c>
      <c r="U59">
        <f t="shared" si="9"/>
        <v>0</v>
      </c>
      <c r="V59">
        <f t="shared" si="19"/>
        <v>0</v>
      </c>
    </row>
    <row r="60" spans="2:22" ht="12.75">
      <c r="B60">
        <f>2-B14</f>
        <v>1.996875</v>
      </c>
      <c r="C60">
        <f>probability!G113</f>
        <v>0.8420079136660337</v>
      </c>
      <c r="D60" s="5">
        <f t="shared" si="12"/>
        <v>1.6732444675726936</v>
      </c>
      <c r="E60" s="5">
        <f>probability!G59</f>
        <v>0.841390197567176</v>
      </c>
      <c r="F60" s="5">
        <f t="shared" si="13"/>
        <v>1.668608407644029</v>
      </c>
      <c r="G60" s="5">
        <f>probability!G165</f>
        <v>0.8407875708022371</v>
      </c>
      <c r="H60" s="5">
        <f t="shared" si="14"/>
        <v>1.6640996936551014</v>
      </c>
      <c r="I60" s="5">
        <f>IF(F60=D60,0,-probability!$B$9/(F60-D60))</f>
        <v>0.021570040409034468</v>
      </c>
      <c r="J60" s="5">
        <f>IF(H60=F60,0,-probability!$B$9/(H60-F60))</f>
        <v>0.02217927334614155</v>
      </c>
      <c r="K60" s="5">
        <f t="shared" si="18"/>
        <v>0.010937328438794004</v>
      </c>
      <c r="L60">
        <f t="shared" si="15"/>
        <v>0.00949279258160775</v>
      </c>
      <c r="R60">
        <f t="shared" si="16"/>
        <v>0.00010318372560231301</v>
      </c>
      <c r="S60">
        <f t="shared" si="17"/>
        <v>0.0004472902874633154</v>
      </c>
      <c r="T60">
        <f t="shared" si="5"/>
        <v>0.9993452221987922</v>
      </c>
      <c r="U60">
        <f t="shared" si="9"/>
        <v>0</v>
      </c>
      <c r="V60">
        <f t="shared" si="19"/>
        <v>0</v>
      </c>
    </row>
    <row r="61" spans="2:22" ht="12.75">
      <c r="B61">
        <f>2-B13</f>
        <v>1.9984375</v>
      </c>
      <c r="C61">
        <f>probability!G114</f>
        <v>0.8546544891548843</v>
      </c>
      <c r="D61" s="5">
        <f t="shared" si="12"/>
        <v>1.7715835396228214</v>
      </c>
      <c r="E61" s="5">
        <f>probability!G60</f>
        <v>0.8535858714167059</v>
      </c>
      <c r="F61" s="5">
        <f t="shared" si="13"/>
        <v>1.7630070445022121</v>
      </c>
      <c r="G61" s="5">
        <f>probability!G166</f>
        <v>0.8525649074709746</v>
      </c>
      <c r="H61" s="5">
        <f t="shared" si="14"/>
        <v>1.7548613157767037</v>
      </c>
      <c r="I61" s="5">
        <f>IF(F61=D61,0,-probability!$B$9/(F61-D61))</f>
        <v>0.01165977460416202</v>
      </c>
      <c r="J61" s="5">
        <f>IF(H61=F61,0,-probability!$B$9/(H61-F61))</f>
        <v>0.012276372485478037</v>
      </c>
      <c r="K61" s="5">
        <f t="shared" si="18"/>
        <v>0.005984036772410014</v>
      </c>
      <c r="L61">
        <f t="shared" si="15"/>
        <v>0.005193701569728607</v>
      </c>
      <c r="R61">
        <f>((K61+K62)/2)*(E62-E61)</f>
        <v>9.475245643297651E-05</v>
      </c>
      <c r="S61">
        <f t="shared" si="17"/>
        <v>0.0004107416477585617</v>
      </c>
      <c r="T61">
        <f t="shared" si="5"/>
        <v>0.9997559638465507</v>
      </c>
      <c r="U61">
        <f t="shared" si="9"/>
        <v>0</v>
      </c>
      <c r="V61">
        <f t="shared" si="19"/>
        <v>0</v>
      </c>
    </row>
    <row r="62" spans="2:22" ht="12.75">
      <c r="B62">
        <f>probability!B61</f>
        <v>1.9998</v>
      </c>
      <c r="C62">
        <f>probability!G115</f>
        <v>0.8880001269820426</v>
      </c>
      <c r="D62" s="5">
        <f t="shared" si="12"/>
        <v>2.070474148463741</v>
      </c>
      <c r="E62" s="5">
        <f>probability!G61</f>
        <v>0.880932835803147</v>
      </c>
      <c r="F62" s="5">
        <f t="shared" si="13"/>
        <v>2.0012936478007584</v>
      </c>
      <c r="G62" s="5">
        <f>probability!G167</f>
        <v>0.8763708567786705</v>
      </c>
      <c r="H62" s="5">
        <f t="shared" si="14"/>
        <v>1.9585030500244394</v>
      </c>
      <c r="I62" s="5">
        <f>IF(F62=D62,0,-probability!$B$9/(F62-D62))</f>
        <v>0.0014454940198706699</v>
      </c>
      <c r="J62" s="5">
        <f>IF(H62=F62,0,-probability!$B$9/(H62-F62))</f>
        <v>0.002336961977552499</v>
      </c>
      <c r="K62" s="5">
        <f t="shared" si="18"/>
        <v>0.0009456139993557922</v>
      </c>
      <c r="L62">
        <f t="shared" si="15"/>
        <v>0.0008207230502752359</v>
      </c>
      <c r="R62">
        <f>((K62+K63)/2)*(E63-E62)</f>
        <v>5.62957886640695E-05</v>
      </c>
      <c r="S62">
        <f>R62/R$63</f>
        <v>0.00024403615344900127</v>
      </c>
      <c r="T62">
        <f t="shared" si="5"/>
        <v>0.9999999999999998</v>
      </c>
      <c r="U62">
        <f t="shared" si="9"/>
        <v>0</v>
      </c>
      <c r="V62">
        <f t="shared" si="19"/>
        <v>0</v>
      </c>
    </row>
    <row r="63" spans="5:22" ht="12.75">
      <c r="E63">
        <v>1</v>
      </c>
      <c r="Q63" t="s">
        <v>37</v>
      </c>
      <c r="R63">
        <f>SUM(R11:R62)</f>
        <v>0.2306862645900301</v>
      </c>
      <c r="U63">
        <f>SUM(U12:U61)</f>
        <v>0.22536563448430108</v>
      </c>
      <c r="V63">
        <f>SUM(V12:V61)</f>
        <v>0.7264198882082445</v>
      </c>
    </row>
    <row r="64" spans="17:21" ht="12.75">
      <c r="Q64" t="s">
        <v>38</v>
      </c>
      <c r="R64">
        <f>R63/probability!$K$139</f>
        <v>1.1521718550961535</v>
      </c>
      <c r="U64">
        <f>1-U63</f>
        <v>0.7746343655156989</v>
      </c>
    </row>
    <row r="75" ht="12.75">
      <c r="A75" s="7"/>
    </row>
    <row r="83" ht="12.75">
      <c r="A83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46"/>
  <sheetViews>
    <sheetView workbookViewId="0" topLeftCell="A1">
      <selection activeCell="A1" sqref="A1"/>
    </sheetView>
  </sheetViews>
  <sheetFormatPr defaultColWidth="9.140625" defaultRowHeight="12.75"/>
  <sheetData>
    <row r="1" spans="3:5" ht="12.75">
      <c r="C1">
        <v>0</v>
      </c>
      <c r="E1">
        <v>1</v>
      </c>
    </row>
    <row r="2" spans="2:6" ht="12.75">
      <c r="B2">
        <v>0.0002</v>
      </c>
      <c r="C2">
        <v>0</v>
      </c>
      <c r="D2">
        <v>0</v>
      </c>
      <c r="E2">
        <v>0.0001</v>
      </c>
      <c r="F2">
        <v>0.200026</v>
      </c>
    </row>
    <row r="3" spans="2:6" ht="12.75">
      <c r="B3">
        <v>0.001563</v>
      </c>
      <c r="C3">
        <v>0</v>
      </c>
      <c r="D3">
        <v>0</v>
      </c>
      <c r="E3">
        <v>0.000781</v>
      </c>
      <c r="F3">
        <v>0.200026</v>
      </c>
    </row>
    <row r="4" spans="2:6" ht="12.75">
      <c r="B4">
        <v>0.003125</v>
      </c>
      <c r="C4">
        <v>0</v>
      </c>
      <c r="D4">
        <v>0</v>
      </c>
      <c r="E4">
        <v>0.001563</v>
      </c>
      <c r="F4">
        <v>0.199967</v>
      </c>
    </row>
    <row r="5" spans="2:6" ht="12.75">
      <c r="B5">
        <v>0.00625</v>
      </c>
      <c r="C5">
        <v>0</v>
      </c>
      <c r="D5">
        <v>0</v>
      </c>
      <c r="E5">
        <v>0.003125</v>
      </c>
      <c r="F5">
        <v>0.200026</v>
      </c>
    </row>
    <row r="6" spans="2:6" ht="12.75">
      <c r="B6">
        <v>0.0125</v>
      </c>
      <c r="C6">
        <v>0</v>
      </c>
      <c r="D6">
        <v>0</v>
      </c>
      <c r="E6">
        <v>0.00625</v>
      </c>
      <c r="F6">
        <v>0.200026</v>
      </c>
    </row>
    <row r="7" spans="2:6" ht="12.75">
      <c r="B7">
        <v>0.025</v>
      </c>
      <c r="C7">
        <v>0</v>
      </c>
      <c r="D7">
        <v>0</v>
      </c>
      <c r="E7">
        <v>0.0125</v>
      </c>
      <c r="F7">
        <v>0.200026</v>
      </c>
    </row>
    <row r="8" spans="2:6" ht="12.75">
      <c r="B8">
        <v>0.05</v>
      </c>
      <c r="C8">
        <v>0</v>
      </c>
      <c r="D8">
        <v>0</v>
      </c>
      <c r="E8">
        <v>0.025</v>
      </c>
      <c r="F8">
        <v>0.199967</v>
      </c>
    </row>
    <row r="9" spans="2:6" ht="12.75">
      <c r="B9">
        <v>0.1</v>
      </c>
      <c r="C9">
        <v>0</v>
      </c>
      <c r="D9">
        <v>0</v>
      </c>
      <c r="E9">
        <v>0.05</v>
      </c>
      <c r="F9">
        <v>0.200026</v>
      </c>
    </row>
    <row r="10" spans="2:6" ht="12.75">
      <c r="B10">
        <v>0.15</v>
      </c>
      <c r="C10">
        <v>0</v>
      </c>
      <c r="D10">
        <v>0</v>
      </c>
      <c r="E10">
        <v>0.075</v>
      </c>
      <c r="F10">
        <v>0.200026</v>
      </c>
    </row>
    <row r="11" spans="2:6" ht="12.75">
      <c r="B11">
        <v>0.2</v>
      </c>
      <c r="C11">
        <v>0</v>
      </c>
      <c r="D11">
        <v>0</v>
      </c>
      <c r="E11">
        <v>0.1</v>
      </c>
      <c r="F11">
        <v>0.200026</v>
      </c>
    </row>
    <row r="12" spans="2:6" ht="12.75">
      <c r="B12">
        <v>0.25</v>
      </c>
      <c r="C12">
        <v>0</v>
      </c>
      <c r="D12">
        <v>0</v>
      </c>
      <c r="E12">
        <v>0.125</v>
      </c>
      <c r="F12">
        <v>0.199967</v>
      </c>
    </row>
    <row r="13" spans="2:6" ht="12.75">
      <c r="B13">
        <v>0.3</v>
      </c>
      <c r="C13">
        <v>0</v>
      </c>
      <c r="D13">
        <v>0</v>
      </c>
      <c r="E13">
        <v>0.15</v>
      </c>
      <c r="F13">
        <v>0.200026</v>
      </c>
    </row>
    <row r="14" spans="2:6" ht="12.75">
      <c r="B14">
        <v>0.35</v>
      </c>
      <c r="C14">
        <v>0</v>
      </c>
      <c r="D14">
        <v>0</v>
      </c>
      <c r="E14">
        <v>0.175</v>
      </c>
      <c r="F14">
        <v>0.200026</v>
      </c>
    </row>
    <row r="15" spans="2:6" ht="12.75">
      <c r="B15">
        <v>0.4</v>
      </c>
      <c r="C15">
        <v>0</v>
      </c>
      <c r="D15">
        <v>0</v>
      </c>
      <c r="E15">
        <v>0.2</v>
      </c>
      <c r="F15">
        <v>0.200026</v>
      </c>
    </row>
    <row r="16" spans="2:6" ht="12.75">
      <c r="B16">
        <v>0.45</v>
      </c>
      <c r="C16">
        <v>0</v>
      </c>
      <c r="D16">
        <v>0</v>
      </c>
      <c r="E16">
        <v>0.225</v>
      </c>
      <c r="F16">
        <v>0.200026</v>
      </c>
    </row>
    <row r="17" spans="2:6" ht="12.75">
      <c r="B17">
        <v>0.5</v>
      </c>
      <c r="C17">
        <v>0</v>
      </c>
      <c r="D17">
        <v>0</v>
      </c>
      <c r="E17">
        <v>0.25</v>
      </c>
      <c r="F17">
        <v>0.200026</v>
      </c>
    </row>
    <row r="18" spans="2:6" ht="12.75">
      <c r="B18">
        <v>0.55</v>
      </c>
      <c r="C18">
        <v>0</v>
      </c>
      <c r="D18">
        <v>0</v>
      </c>
      <c r="E18">
        <v>0.275</v>
      </c>
      <c r="F18">
        <v>0.199967</v>
      </c>
    </row>
    <row r="19" spans="2:6" ht="12.75">
      <c r="B19">
        <v>0.6</v>
      </c>
      <c r="C19">
        <v>0</v>
      </c>
      <c r="D19">
        <v>0</v>
      </c>
      <c r="E19">
        <v>0.3</v>
      </c>
      <c r="F19">
        <v>0.199967</v>
      </c>
    </row>
    <row r="20" spans="2:6" ht="12.75">
      <c r="B20">
        <v>0.65</v>
      </c>
      <c r="C20">
        <v>0</v>
      </c>
      <c r="D20">
        <v>0</v>
      </c>
      <c r="E20">
        <v>0.325</v>
      </c>
      <c r="F20">
        <v>0.199967</v>
      </c>
    </row>
    <row r="21" spans="2:6" ht="12.75">
      <c r="B21">
        <v>0.7</v>
      </c>
      <c r="C21">
        <v>0</v>
      </c>
      <c r="D21">
        <v>0</v>
      </c>
      <c r="E21">
        <v>0.35</v>
      </c>
      <c r="F21">
        <v>0.199967</v>
      </c>
    </row>
    <row r="22" spans="2:6" ht="12.75">
      <c r="B22">
        <v>0.75</v>
      </c>
      <c r="C22">
        <v>0</v>
      </c>
      <c r="D22">
        <v>0</v>
      </c>
      <c r="E22">
        <v>0.375</v>
      </c>
      <c r="F22">
        <v>0.199967</v>
      </c>
    </row>
    <row r="23" spans="2:6" ht="12.75">
      <c r="B23">
        <v>0.8</v>
      </c>
      <c r="C23">
        <v>0</v>
      </c>
      <c r="D23">
        <v>0</v>
      </c>
      <c r="E23">
        <v>0.4</v>
      </c>
      <c r="F23">
        <v>0.199967</v>
      </c>
    </row>
    <row r="24" spans="2:6" ht="12.75">
      <c r="B24">
        <v>0.85</v>
      </c>
      <c r="C24">
        <v>0</v>
      </c>
      <c r="D24">
        <v>0</v>
      </c>
      <c r="E24">
        <v>0.425</v>
      </c>
      <c r="F24">
        <v>0.199967</v>
      </c>
    </row>
    <row r="25" spans="2:6" ht="12.75">
      <c r="B25">
        <v>0.9</v>
      </c>
      <c r="C25">
        <v>0</v>
      </c>
      <c r="D25">
        <v>0</v>
      </c>
      <c r="E25">
        <v>0.45</v>
      </c>
      <c r="F25">
        <v>0.199967</v>
      </c>
    </row>
    <row r="26" spans="2:6" ht="12.75">
      <c r="B26">
        <v>0.95</v>
      </c>
      <c r="C26">
        <v>0</v>
      </c>
      <c r="D26">
        <v>0</v>
      </c>
      <c r="E26">
        <v>0.475</v>
      </c>
      <c r="F26">
        <v>0.199967</v>
      </c>
    </row>
    <row r="27" spans="2:6" ht="12.75">
      <c r="B27">
        <v>1</v>
      </c>
      <c r="C27">
        <v>0</v>
      </c>
      <c r="D27">
        <v>0</v>
      </c>
      <c r="E27">
        <v>0.5</v>
      </c>
      <c r="F27">
        <v>0.199967</v>
      </c>
    </row>
    <row r="28" spans="2:6" ht="12.75">
      <c r="B28">
        <v>1</v>
      </c>
      <c r="C28">
        <v>0.5</v>
      </c>
      <c r="D28">
        <v>0.199967</v>
      </c>
      <c r="E28">
        <v>1</v>
      </c>
      <c r="F28">
        <v>0</v>
      </c>
    </row>
    <row r="29" spans="2:6" ht="12.75">
      <c r="B29">
        <v>1.05</v>
      </c>
      <c r="C29">
        <v>0.525</v>
      </c>
      <c r="D29">
        <v>0.199729</v>
      </c>
      <c r="E29">
        <v>1</v>
      </c>
      <c r="F29">
        <v>0</v>
      </c>
    </row>
    <row r="30" spans="2:6" ht="12.75">
      <c r="B30">
        <v>1.1</v>
      </c>
      <c r="C30">
        <v>0.55</v>
      </c>
      <c r="D30">
        <v>0.199967</v>
      </c>
      <c r="E30">
        <v>1</v>
      </c>
      <c r="F30">
        <v>0</v>
      </c>
    </row>
    <row r="31" spans="2:6" ht="12.75">
      <c r="B31">
        <v>1.15</v>
      </c>
      <c r="C31">
        <v>0.575</v>
      </c>
      <c r="D31">
        <v>0.199967</v>
      </c>
      <c r="E31">
        <v>1</v>
      </c>
      <c r="F31">
        <v>0</v>
      </c>
    </row>
    <row r="32" spans="2:6" ht="12.75">
      <c r="B32">
        <v>1.2</v>
      </c>
      <c r="C32">
        <v>0.6</v>
      </c>
      <c r="D32">
        <v>0.200205</v>
      </c>
      <c r="E32">
        <v>1</v>
      </c>
      <c r="F32">
        <v>0</v>
      </c>
    </row>
    <row r="33" spans="2:6" ht="12.75">
      <c r="B33">
        <v>1.25</v>
      </c>
      <c r="C33">
        <v>0.625</v>
      </c>
      <c r="D33">
        <v>0.199967</v>
      </c>
      <c r="E33">
        <v>1</v>
      </c>
      <c r="F33">
        <v>0</v>
      </c>
    </row>
    <row r="34" spans="2:6" ht="12.75">
      <c r="B34">
        <v>1.3</v>
      </c>
      <c r="C34">
        <v>0.65</v>
      </c>
      <c r="D34">
        <v>0.199729</v>
      </c>
      <c r="E34">
        <v>1</v>
      </c>
      <c r="F34">
        <v>0</v>
      </c>
    </row>
    <row r="35" spans="2:6" ht="12.75">
      <c r="B35">
        <v>1.35</v>
      </c>
      <c r="C35">
        <v>0.675</v>
      </c>
      <c r="D35">
        <v>0.199967</v>
      </c>
      <c r="E35">
        <v>1</v>
      </c>
      <c r="F35">
        <v>0</v>
      </c>
    </row>
    <row r="36" spans="2:6" ht="12.75">
      <c r="B36">
        <v>1.4</v>
      </c>
      <c r="C36">
        <v>0.7</v>
      </c>
      <c r="D36">
        <v>0.199967</v>
      </c>
      <c r="E36">
        <v>1</v>
      </c>
      <c r="F36">
        <v>0</v>
      </c>
    </row>
    <row r="37" spans="2:6" ht="12.75">
      <c r="B37">
        <v>1.45</v>
      </c>
      <c r="C37">
        <v>0.725</v>
      </c>
      <c r="D37">
        <v>0.200205</v>
      </c>
      <c r="E37">
        <v>1</v>
      </c>
      <c r="F37">
        <v>0</v>
      </c>
    </row>
    <row r="38" spans="2:6" ht="12.75">
      <c r="B38">
        <v>1.5</v>
      </c>
      <c r="C38">
        <v>0.75</v>
      </c>
      <c r="D38">
        <v>0.199967</v>
      </c>
      <c r="E38">
        <v>1</v>
      </c>
      <c r="F38">
        <v>0</v>
      </c>
    </row>
    <row r="39" spans="2:6" ht="12.75">
      <c r="B39">
        <v>1.55</v>
      </c>
      <c r="C39">
        <v>0.775</v>
      </c>
      <c r="D39">
        <v>0.199967</v>
      </c>
      <c r="E39">
        <v>1</v>
      </c>
      <c r="F39">
        <v>0</v>
      </c>
    </row>
    <row r="40" spans="2:6" ht="12.75">
      <c r="B40">
        <v>1.6</v>
      </c>
      <c r="C40">
        <v>0.8</v>
      </c>
      <c r="D40">
        <v>0.199967</v>
      </c>
      <c r="E40">
        <v>1</v>
      </c>
      <c r="F40">
        <v>0</v>
      </c>
    </row>
    <row r="41" spans="2:6" ht="12.75">
      <c r="B41">
        <v>1.65</v>
      </c>
      <c r="C41">
        <v>0.825</v>
      </c>
      <c r="D41">
        <v>0.199967</v>
      </c>
      <c r="E41">
        <v>1</v>
      </c>
      <c r="F41">
        <v>0</v>
      </c>
    </row>
    <row r="42" spans="2:6" ht="12.75">
      <c r="B42">
        <v>1.7</v>
      </c>
      <c r="C42">
        <v>0.85</v>
      </c>
      <c r="D42">
        <v>0.200205</v>
      </c>
      <c r="E42">
        <v>1</v>
      </c>
      <c r="F42">
        <v>0</v>
      </c>
    </row>
    <row r="43" spans="2:6" ht="12.75">
      <c r="B43">
        <v>1.75</v>
      </c>
      <c r="C43">
        <v>0.875</v>
      </c>
      <c r="D43">
        <v>0.199967</v>
      </c>
      <c r="E43">
        <v>1</v>
      </c>
      <c r="F43">
        <v>0</v>
      </c>
    </row>
    <row r="44" spans="2:6" ht="12.75">
      <c r="B44">
        <v>1.8</v>
      </c>
      <c r="C44">
        <v>0.9</v>
      </c>
      <c r="D44">
        <v>0.199967</v>
      </c>
      <c r="E44">
        <v>1</v>
      </c>
      <c r="F44">
        <v>0</v>
      </c>
    </row>
    <row r="45" spans="2:6" ht="12.75">
      <c r="B45">
        <v>1.85</v>
      </c>
      <c r="C45">
        <v>0.925</v>
      </c>
      <c r="D45">
        <v>0.199967</v>
      </c>
      <c r="E45">
        <v>1</v>
      </c>
      <c r="F45">
        <v>0</v>
      </c>
    </row>
    <row r="46" spans="2:6" ht="12.75">
      <c r="B46">
        <v>1.9</v>
      </c>
      <c r="C46">
        <v>0.95</v>
      </c>
      <c r="D46">
        <v>0.199967</v>
      </c>
      <c r="E46">
        <v>1</v>
      </c>
      <c r="F46">
        <v>0</v>
      </c>
    </row>
    <row r="47" spans="2:6" ht="12.75">
      <c r="B47">
        <v>1.95</v>
      </c>
      <c r="C47">
        <v>0.975</v>
      </c>
      <c r="D47">
        <v>0.200205</v>
      </c>
      <c r="E47">
        <v>1</v>
      </c>
      <c r="F47">
        <v>0</v>
      </c>
    </row>
    <row r="48" spans="2:6" ht="12.75">
      <c r="B48">
        <v>1.975</v>
      </c>
      <c r="C48">
        <v>0.9875</v>
      </c>
      <c r="D48">
        <v>0.199967</v>
      </c>
      <c r="E48">
        <v>1</v>
      </c>
      <c r="F48">
        <v>0</v>
      </c>
    </row>
    <row r="49" spans="2:6" ht="12.75">
      <c r="B49">
        <v>1.9875</v>
      </c>
      <c r="C49">
        <v>0.99375</v>
      </c>
      <c r="D49">
        <v>0.199967</v>
      </c>
      <c r="E49">
        <v>1</v>
      </c>
      <c r="F49">
        <v>0</v>
      </c>
    </row>
    <row r="50" spans="2:6" ht="12.75">
      <c r="B50">
        <v>1.99375</v>
      </c>
      <c r="C50">
        <v>0.996875</v>
      </c>
      <c r="D50">
        <v>0.199967</v>
      </c>
      <c r="E50">
        <v>1</v>
      </c>
      <c r="F50">
        <v>0</v>
      </c>
    </row>
    <row r="51" spans="2:6" ht="12.75">
      <c r="B51">
        <v>1.996875</v>
      </c>
      <c r="C51">
        <v>0.998438</v>
      </c>
      <c r="D51">
        <v>0.200205</v>
      </c>
      <c r="E51">
        <v>1</v>
      </c>
      <c r="F51">
        <v>0</v>
      </c>
    </row>
    <row r="52" spans="2:6" ht="12.75">
      <c r="B52">
        <v>1.998437</v>
      </c>
      <c r="C52">
        <v>0.999219</v>
      </c>
      <c r="D52">
        <v>0.199967</v>
      </c>
      <c r="E52">
        <v>1</v>
      </c>
      <c r="F52">
        <v>0</v>
      </c>
    </row>
    <row r="53" spans="2:6" ht="12.75">
      <c r="B53">
        <v>1.9998</v>
      </c>
      <c r="C53">
        <v>0.9999</v>
      </c>
      <c r="D53">
        <v>0.199967</v>
      </c>
      <c r="E53">
        <v>1</v>
      </c>
      <c r="F53">
        <v>0</v>
      </c>
    </row>
    <row r="55" spans="3:7" ht="12.75">
      <c r="C55">
        <v>0</v>
      </c>
      <c r="E55">
        <v>1</v>
      </c>
      <c r="G55">
        <v>2</v>
      </c>
    </row>
    <row r="56" spans="2:8" ht="12.75">
      <c r="B56">
        <v>0.0002</v>
      </c>
      <c r="C56">
        <v>0</v>
      </c>
      <c r="D56">
        <v>0</v>
      </c>
      <c r="E56">
        <v>5E-05</v>
      </c>
      <c r="F56">
        <v>0.400053</v>
      </c>
      <c r="G56">
        <v>0.01</v>
      </c>
      <c r="H56">
        <v>0.003413</v>
      </c>
    </row>
    <row r="57" spans="2:8" ht="12.75">
      <c r="B57">
        <v>0.001563</v>
      </c>
      <c r="C57">
        <v>0</v>
      </c>
      <c r="D57">
        <v>0</v>
      </c>
      <c r="E57">
        <v>0.000391</v>
      </c>
      <c r="F57">
        <v>0.399814</v>
      </c>
      <c r="G57">
        <v>0.027951</v>
      </c>
      <c r="H57">
        <v>0.011</v>
      </c>
    </row>
    <row r="58" spans="2:8" ht="12.75">
      <c r="B58">
        <v>0.003125</v>
      </c>
      <c r="C58">
        <v>0</v>
      </c>
      <c r="D58">
        <v>0</v>
      </c>
      <c r="E58">
        <v>0.000782</v>
      </c>
      <c r="F58">
        <v>0.399695</v>
      </c>
      <c r="G58">
        <v>0.039528</v>
      </c>
      <c r="H58">
        <v>0.015686</v>
      </c>
    </row>
    <row r="59" spans="2:8" ht="12.75">
      <c r="B59">
        <v>0.00625</v>
      </c>
      <c r="C59">
        <v>0</v>
      </c>
      <c r="D59">
        <v>0</v>
      </c>
      <c r="E59">
        <v>0.001564</v>
      </c>
      <c r="F59">
        <v>0.399339</v>
      </c>
      <c r="G59">
        <v>0.055902</v>
      </c>
      <c r="H59">
        <v>0.022269</v>
      </c>
    </row>
    <row r="60" spans="2:8" ht="12.75">
      <c r="B60">
        <v>0.0125</v>
      </c>
      <c r="C60">
        <v>0</v>
      </c>
      <c r="D60">
        <v>0</v>
      </c>
      <c r="E60">
        <v>0.00313</v>
      </c>
      <c r="F60">
        <v>0.398745</v>
      </c>
      <c r="G60">
        <v>0.079057</v>
      </c>
      <c r="H60">
        <v>0.03156</v>
      </c>
    </row>
    <row r="61" spans="2:8" ht="12.75">
      <c r="B61">
        <v>0.025</v>
      </c>
      <c r="C61">
        <v>0</v>
      </c>
      <c r="D61">
        <v>0</v>
      </c>
      <c r="E61">
        <v>0.00627</v>
      </c>
      <c r="F61">
        <v>0.397447</v>
      </c>
      <c r="G61">
        <v>0.111803</v>
      </c>
      <c r="H61">
        <v>0.044668</v>
      </c>
    </row>
    <row r="62" spans="2:8" ht="12.75">
      <c r="B62">
        <v>0.05</v>
      </c>
      <c r="C62">
        <v>0</v>
      </c>
      <c r="D62">
        <v>0</v>
      </c>
      <c r="E62">
        <v>0.012579</v>
      </c>
      <c r="F62">
        <v>0.39499</v>
      </c>
      <c r="G62">
        <v>0.158114</v>
      </c>
      <c r="H62">
        <v>0.063215</v>
      </c>
    </row>
    <row r="63" spans="2:8" ht="12.75">
      <c r="B63">
        <v>0.1</v>
      </c>
      <c r="C63">
        <v>0</v>
      </c>
      <c r="D63">
        <v>0</v>
      </c>
      <c r="E63">
        <v>0.025321</v>
      </c>
      <c r="F63">
        <v>0.389828</v>
      </c>
      <c r="G63">
        <v>0.223607</v>
      </c>
      <c r="H63">
        <v>0.089407</v>
      </c>
    </row>
    <row r="64" spans="2:8" ht="12.75">
      <c r="B64">
        <v>0.15</v>
      </c>
      <c r="C64">
        <v>0</v>
      </c>
      <c r="D64">
        <v>0</v>
      </c>
      <c r="E64">
        <v>0.038231</v>
      </c>
      <c r="F64">
        <v>0.384688</v>
      </c>
      <c r="G64">
        <v>0.273861</v>
      </c>
      <c r="H64">
        <v>0.109512</v>
      </c>
    </row>
    <row r="65" spans="2:8" ht="12.75">
      <c r="B65">
        <v>0.2</v>
      </c>
      <c r="C65">
        <v>0</v>
      </c>
      <c r="D65">
        <v>0</v>
      </c>
      <c r="E65">
        <v>0.051317</v>
      </c>
      <c r="F65">
        <v>0.379468</v>
      </c>
      <c r="G65">
        <v>0.316228</v>
      </c>
      <c r="H65">
        <v>0.126477</v>
      </c>
    </row>
    <row r="66" spans="2:8" ht="12.75">
      <c r="B66">
        <v>0.25</v>
      </c>
      <c r="C66">
        <v>0</v>
      </c>
      <c r="D66">
        <v>0</v>
      </c>
      <c r="E66">
        <v>0.064586</v>
      </c>
      <c r="F66">
        <v>0.374074</v>
      </c>
      <c r="G66">
        <v>0.353553</v>
      </c>
      <c r="H66">
        <v>0.141401</v>
      </c>
    </row>
    <row r="67" spans="2:8" ht="12.75">
      <c r="B67">
        <v>0.3</v>
      </c>
      <c r="C67">
        <v>0</v>
      </c>
      <c r="D67">
        <v>0</v>
      </c>
      <c r="E67">
        <v>0.078046</v>
      </c>
      <c r="F67">
        <v>0.36873</v>
      </c>
      <c r="G67">
        <v>0.387298</v>
      </c>
      <c r="H67">
        <v>0.154914</v>
      </c>
    </row>
    <row r="68" spans="2:8" ht="12.75">
      <c r="B68">
        <v>0.35</v>
      </c>
      <c r="C68">
        <v>0</v>
      </c>
      <c r="D68">
        <v>0</v>
      </c>
      <c r="E68">
        <v>0.091705</v>
      </c>
      <c r="F68">
        <v>0.36334</v>
      </c>
      <c r="G68">
        <v>0.41833</v>
      </c>
      <c r="H68">
        <v>0.167354</v>
      </c>
    </row>
    <row r="69" spans="2:8" ht="12.75">
      <c r="B69">
        <v>0.4</v>
      </c>
      <c r="C69">
        <v>0</v>
      </c>
      <c r="D69">
        <v>0</v>
      </c>
      <c r="E69">
        <v>0.105573</v>
      </c>
      <c r="F69">
        <v>0.357819</v>
      </c>
      <c r="G69">
        <v>0.447214</v>
      </c>
      <c r="H69">
        <v>0.178957</v>
      </c>
    </row>
    <row r="70" spans="2:8" ht="12.75">
      <c r="B70">
        <v>0.45</v>
      </c>
      <c r="C70">
        <v>0</v>
      </c>
      <c r="D70">
        <v>0</v>
      </c>
      <c r="E70">
        <v>0.119659</v>
      </c>
      <c r="F70">
        <v>0.352093</v>
      </c>
      <c r="G70">
        <v>0.474342</v>
      </c>
      <c r="H70">
        <v>0.189788</v>
      </c>
    </row>
    <row r="71" spans="2:8" ht="12.75">
      <c r="B71">
        <v>0.5</v>
      </c>
      <c r="C71">
        <v>0</v>
      </c>
      <c r="D71">
        <v>0</v>
      </c>
      <c r="E71">
        <v>0.133975</v>
      </c>
      <c r="F71">
        <v>0.346458</v>
      </c>
      <c r="G71">
        <v>0.5</v>
      </c>
      <c r="H71">
        <v>0.199967</v>
      </c>
    </row>
    <row r="72" spans="2:8" ht="12.75">
      <c r="B72">
        <v>0.55</v>
      </c>
      <c r="C72">
        <v>0</v>
      </c>
      <c r="D72">
        <v>0</v>
      </c>
      <c r="E72">
        <v>0.148531</v>
      </c>
      <c r="F72">
        <v>0.340481</v>
      </c>
      <c r="G72">
        <v>0.524404</v>
      </c>
      <c r="H72">
        <v>0.209715</v>
      </c>
    </row>
    <row r="73" spans="2:8" ht="12.75">
      <c r="B73">
        <v>0.6</v>
      </c>
      <c r="C73">
        <v>0</v>
      </c>
      <c r="D73">
        <v>0</v>
      </c>
      <c r="E73">
        <v>0.16334</v>
      </c>
      <c r="F73">
        <v>0.334541</v>
      </c>
      <c r="G73">
        <v>0.547723</v>
      </c>
      <c r="H73">
        <v>0.219024</v>
      </c>
    </row>
    <row r="74" spans="2:8" ht="12.75">
      <c r="B74">
        <v>0.65</v>
      </c>
      <c r="C74">
        <v>0</v>
      </c>
      <c r="D74">
        <v>0</v>
      </c>
      <c r="E74">
        <v>0.178416</v>
      </c>
      <c r="F74">
        <v>0.328482</v>
      </c>
      <c r="G74">
        <v>0.570088</v>
      </c>
      <c r="H74">
        <v>0.227951</v>
      </c>
    </row>
    <row r="75" spans="2:8" ht="12.75">
      <c r="B75">
        <v>0.7</v>
      </c>
      <c r="C75">
        <v>0</v>
      </c>
      <c r="D75">
        <v>0</v>
      </c>
      <c r="E75">
        <v>0.193774</v>
      </c>
      <c r="F75">
        <v>0.322484</v>
      </c>
      <c r="G75">
        <v>0.591608</v>
      </c>
      <c r="H75">
        <v>0.236632</v>
      </c>
    </row>
    <row r="76" spans="2:8" ht="12.75">
      <c r="B76">
        <v>0.75</v>
      </c>
      <c r="C76">
        <v>0</v>
      </c>
      <c r="D76">
        <v>0</v>
      </c>
      <c r="E76">
        <v>0.209431</v>
      </c>
      <c r="F76">
        <v>0.316104</v>
      </c>
      <c r="G76">
        <v>0.612372</v>
      </c>
      <c r="H76">
        <v>0.244923</v>
      </c>
    </row>
    <row r="77" spans="2:8" ht="12.75">
      <c r="B77">
        <v>0.8</v>
      </c>
      <c r="C77">
        <v>0</v>
      </c>
      <c r="D77">
        <v>0</v>
      </c>
      <c r="E77">
        <v>0.225403</v>
      </c>
      <c r="F77">
        <v>0.309686</v>
      </c>
      <c r="G77">
        <v>0.632456</v>
      </c>
      <c r="H77">
        <v>0.25305</v>
      </c>
    </row>
    <row r="78" spans="2:8" ht="12.75">
      <c r="B78">
        <v>0.85</v>
      </c>
      <c r="C78">
        <v>0</v>
      </c>
      <c r="D78">
        <v>0</v>
      </c>
      <c r="E78">
        <v>0.241712</v>
      </c>
      <c r="F78">
        <v>0.303248</v>
      </c>
      <c r="G78">
        <v>0.65192</v>
      </c>
      <c r="H78">
        <v>0.260516</v>
      </c>
    </row>
    <row r="79" spans="2:8" ht="12.75">
      <c r="B79">
        <v>0.9</v>
      </c>
      <c r="C79">
        <v>0</v>
      </c>
      <c r="D79">
        <v>0</v>
      </c>
      <c r="E79">
        <v>0.25838</v>
      </c>
      <c r="F79">
        <v>0.296679</v>
      </c>
      <c r="G79">
        <v>0.67082</v>
      </c>
      <c r="H79">
        <v>0.268435</v>
      </c>
    </row>
    <row r="80" spans="2:8" ht="12.75">
      <c r="B80">
        <v>0.95</v>
      </c>
      <c r="C80">
        <v>0</v>
      </c>
      <c r="D80">
        <v>0</v>
      </c>
      <c r="E80">
        <v>0.275431</v>
      </c>
      <c r="F80">
        <v>0.289762</v>
      </c>
      <c r="G80">
        <v>0.689202</v>
      </c>
      <c r="H80">
        <v>0.275488</v>
      </c>
    </row>
    <row r="81" spans="2:8" ht="12.75">
      <c r="B81">
        <v>1</v>
      </c>
      <c r="C81">
        <v>0</v>
      </c>
      <c r="D81">
        <v>0</v>
      </c>
      <c r="E81">
        <v>0.292893</v>
      </c>
      <c r="F81">
        <v>0.282683</v>
      </c>
      <c r="G81">
        <v>0.707107</v>
      </c>
      <c r="H81">
        <v>0.282921</v>
      </c>
    </row>
    <row r="82" spans="2:8" ht="12.75">
      <c r="B82">
        <v>1</v>
      </c>
      <c r="C82">
        <v>0.292893</v>
      </c>
      <c r="D82">
        <v>0.282921</v>
      </c>
      <c r="E82">
        <v>0.707107</v>
      </c>
      <c r="F82">
        <v>0.282921</v>
      </c>
      <c r="G82">
        <v>1</v>
      </c>
      <c r="H82">
        <v>0</v>
      </c>
    </row>
    <row r="83" spans="2:8" ht="12.75">
      <c r="B83">
        <v>1.05</v>
      </c>
      <c r="C83">
        <v>0.310798</v>
      </c>
      <c r="D83">
        <v>0.275488</v>
      </c>
      <c r="E83">
        <v>0.724569</v>
      </c>
      <c r="F83">
        <v>0.289762</v>
      </c>
      <c r="G83">
        <v>1</v>
      </c>
      <c r="H83">
        <v>0</v>
      </c>
    </row>
    <row r="84" spans="2:8" ht="12.75">
      <c r="B84">
        <v>1.1</v>
      </c>
      <c r="C84">
        <v>0.32918</v>
      </c>
      <c r="D84">
        <v>0.268435</v>
      </c>
      <c r="E84">
        <v>0.74162</v>
      </c>
      <c r="F84">
        <v>0.296417</v>
      </c>
      <c r="G84">
        <v>1</v>
      </c>
      <c r="H84">
        <v>0</v>
      </c>
    </row>
    <row r="85" spans="2:8" ht="12.75">
      <c r="B85">
        <v>1.15</v>
      </c>
      <c r="C85">
        <v>0.34808</v>
      </c>
      <c r="D85">
        <v>0.260516</v>
      </c>
      <c r="E85">
        <v>0.758288</v>
      </c>
      <c r="F85">
        <v>0.303385</v>
      </c>
      <c r="G85">
        <v>1</v>
      </c>
      <c r="H85">
        <v>0</v>
      </c>
    </row>
    <row r="86" spans="2:8" ht="12.75">
      <c r="B86">
        <v>1.2</v>
      </c>
      <c r="C86">
        <v>0.367544</v>
      </c>
      <c r="D86">
        <v>0.25305</v>
      </c>
      <c r="E86">
        <v>0.774597</v>
      </c>
      <c r="F86">
        <v>0.310115</v>
      </c>
      <c r="G86">
        <v>1</v>
      </c>
      <c r="H86">
        <v>0</v>
      </c>
    </row>
    <row r="87" spans="2:8" ht="12.75">
      <c r="B87">
        <v>1.25</v>
      </c>
      <c r="C87">
        <v>0.387628</v>
      </c>
      <c r="D87">
        <v>0.244923</v>
      </c>
      <c r="E87">
        <v>0.790569</v>
      </c>
      <c r="F87">
        <v>0.316551</v>
      </c>
      <c r="G87">
        <v>1</v>
      </c>
      <c r="H87">
        <v>0</v>
      </c>
    </row>
    <row r="88" spans="2:8" ht="12.75">
      <c r="B88">
        <v>1.3</v>
      </c>
      <c r="C88">
        <v>0.408392</v>
      </c>
      <c r="D88">
        <v>0.236632</v>
      </c>
      <c r="E88">
        <v>0.806226</v>
      </c>
      <c r="F88">
        <v>0.322639</v>
      </c>
      <c r="G88">
        <v>1</v>
      </c>
      <c r="H88">
        <v>0</v>
      </c>
    </row>
    <row r="89" spans="2:8" ht="12.75">
      <c r="B89">
        <v>1.35</v>
      </c>
      <c r="C89">
        <v>0.429912</v>
      </c>
      <c r="D89">
        <v>0.227951</v>
      </c>
      <c r="E89">
        <v>0.821584</v>
      </c>
      <c r="F89">
        <v>0.328965</v>
      </c>
      <c r="G89">
        <v>1</v>
      </c>
      <c r="H89">
        <v>0</v>
      </c>
    </row>
    <row r="90" spans="2:8" ht="12.75">
      <c r="B90">
        <v>1.4</v>
      </c>
      <c r="C90">
        <v>0.452277</v>
      </c>
      <c r="D90">
        <v>0.219024</v>
      </c>
      <c r="E90">
        <v>0.83666</v>
      </c>
      <c r="F90">
        <v>0.334875</v>
      </c>
      <c r="G90">
        <v>1</v>
      </c>
      <c r="H90">
        <v>0</v>
      </c>
    </row>
    <row r="91" spans="2:8" ht="12.75">
      <c r="B91">
        <v>1.45</v>
      </c>
      <c r="C91">
        <v>0.475596</v>
      </c>
      <c r="D91">
        <v>0.209715</v>
      </c>
      <c r="E91">
        <v>0.851469</v>
      </c>
      <c r="F91">
        <v>0.340309</v>
      </c>
      <c r="G91">
        <v>1</v>
      </c>
      <c r="H91">
        <v>0</v>
      </c>
    </row>
    <row r="92" spans="2:8" ht="12.75">
      <c r="B92">
        <v>1.5</v>
      </c>
      <c r="C92">
        <v>0.5</v>
      </c>
      <c r="D92">
        <v>0.199967</v>
      </c>
      <c r="E92">
        <v>0.866025</v>
      </c>
      <c r="F92">
        <v>0.345922</v>
      </c>
      <c r="G92">
        <v>1</v>
      </c>
      <c r="H92">
        <v>0</v>
      </c>
    </row>
    <row r="93" spans="2:8" ht="12.75">
      <c r="B93">
        <v>1.55</v>
      </c>
      <c r="C93">
        <v>0.525658</v>
      </c>
      <c r="D93">
        <v>0.189788</v>
      </c>
      <c r="E93">
        <v>0.880341</v>
      </c>
      <c r="F93">
        <v>0.351724</v>
      </c>
      <c r="G93">
        <v>1</v>
      </c>
      <c r="H93">
        <v>0</v>
      </c>
    </row>
    <row r="94" spans="2:8" ht="12.75">
      <c r="B94">
        <v>1.6</v>
      </c>
      <c r="C94">
        <v>0.552786</v>
      </c>
      <c r="D94">
        <v>0.179052</v>
      </c>
      <c r="E94">
        <v>0.894427</v>
      </c>
      <c r="F94">
        <v>0.357723</v>
      </c>
      <c r="G94">
        <v>1</v>
      </c>
      <c r="H94">
        <v>0</v>
      </c>
    </row>
    <row r="95" spans="2:8" ht="12.75">
      <c r="B95">
        <v>1.65</v>
      </c>
      <c r="C95">
        <v>0.58167</v>
      </c>
      <c r="D95">
        <v>0.16727</v>
      </c>
      <c r="E95">
        <v>0.908295</v>
      </c>
      <c r="F95">
        <v>0.363143</v>
      </c>
      <c r="G95">
        <v>1</v>
      </c>
      <c r="H95">
        <v>0</v>
      </c>
    </row>
    <row r="96" spans="2:8" ht="12.75">
      <c r="B96">
        <v>1.7</v>
      </c>
      <c r="C96">
        <v>0.612702</v>
      </c>
      <c r="D96">
        <v>0.154914</v>
      </c>
      <c r="E96">
        <v>0.921954</v>
      </c>
      <c r="F96">
        <v>0.36873</v>
      </c>
      <c r="G96">
        <v>1</v>
      </c>
      <c r="H96">
        <v>0</v>
      </c>
    </row>
    <row r="97" spans="2:8" ht="12.75">
      <c r="B97">
        <v>1.75</v>
      </c>
      <c r="C97">
        <v>0.646447</v>
      </c>
      <c r="D97">
        <v>0.141341</v>
      </c>
      <c r="E97">
        <v>0.935414</v>
      </c>
      <c r="F97">
        <v>0.373657</v>
      </c>
      <c r="G97">
        <v>1</v>
      </c>
      <c r="H97">
        <v>0</v>
      </c>
    </row>
    <row r="98" spans="2:8" ht="12.75">
      <c r="B98">
        <v>1.8</v>
      </c>
      <c r="C98">
        <v>0.683772</v>
      </c>
      <c r="D98">
        <v>0.12643</v>
      </c>
      <c r="E98">
        <v>0.948683</v>
      </c>
      <c r="F98">
        <v>0.379575</v>
      </c>
      <c r="G98">
        <v>1</v>
      </c>
      <c r="H98">
        <v>0</v>
      </c>
    </row>
    <row r="99" spans="2:8" ht="12.75">
      <c r="B99">
        <v>1.85</v>
      </c>
      <c r="C99">
        <v>0.726139</v>
      </c>
      <c r="D99">
        <v>0.109512</v>
      </c>
      <c r="E99">
        <v>0.961769</v>
      </c>
      <c r="F99">
        <v>0.384799</v>
      </c>
      <c r="G99">
        <v>1</v>
      </c>
      <c r="H99">
        <v>0</v>
      </c>
    </row>
    <row r="100" spans="2:8" ht="12.75">
      <c r="B100">
        <v>1.9</v>
      </c>
      <c r="C100">
        <v>0.776393</v>
      </c>
      <c r="D100">
        <v>0.089383</v>
      </c>
      <c r="E100">
        <v>0.974679</v>
      </c>
      <c r="F100">
        <v>0.389263</v>
      </c>
      <c r="G100">
        <v>1</v>
      </c>
      <c r="H100">
        <v>0</v>
      </c>
    </row>
    <row r="101" spans="2:8" ht="12.75">
      <c r="B101">
        <v>1.95</v>
      </c>
      <c r="C101">
        <v>0.841886</v>
      </c>
      <c r="D101">
        <v>0.063215</v>
      </c>
      <c r="E101">
        <v>0.987421</v>
      </c>
      <c r="F101">
        <v>0.395689</v>
      </c>
      <c r="G101">
        <v>1</v>
      </c>
      <c r="H101">
        <v>0</v>
      </c>
    </row>
    <row r="102" spans="2:8" ht="12.75">
      <c r="B102">
        <v>1.975</v>
      </c>
      <c r="C102">
        <v>0.888197</v>
      </c>
      <c r="D102">
        <v>0.044668</v>
      </c>
      <c r="E102">
        <v>0.99373</v>
      </c>
      <c r="F102">
        <v>0.397564</v>
      </c>
      <c r="G102">
        <v>1</v>
      </c>
      <c r="H102">
        <v>0</v>
      </c>
    </row>
    <row r="103" spans="2:8" ht="12.75">
      <c r="B103">
        <v>1.9875</v>
      </c>
      <c r="C103">
        <v>0.920943</v>
      </c>
      <c r="D103">
        <v>0.03156</v>
      </c>
      <c r="E103">
        <v>0.99687</v>
      </c>
      <c r="F103">
        <v>0.398509</v>
      </c>
      <c r="G103">
        <v>1</v>
      </c>
      <c r="H103">
        <v>0</v>
      </c>
    </row>
    <row r="104" spans="2:8" ht="12.75">
      <c r="B104">
        <v>1.99375</v>
      </c>
      <c r="C104">
        <v>0.944098</v>
      </c>
      <c r="D104">
        <v>0.022269</v>
      </c>
      <c r="E104">
        <v>0.998436</v>
      </c>
      <c r="F104">
        <v>0.399458</v>
      </c>
      <c r="G104">
        <v>1</v>
      </c>
      <c r="H104">
        <v>0</v>
      </c>
    </row>
    <row r="105" spans="2:8" ht="12.75">
      <c r="B105">
        <v>1.996875</v>
      </c>
      <c r="C105">
        <v>0.960472</v>
      </c>
      <c r="D105">
        <v>0.015686</v>
      </c>
      <c r="E105">
        <v>0.999218</v>
      </c>
      <c r="F105">
        <v>0.399458</v>
      </c>
      <c r="G105">
        <v>1</v>
      </c>
      <c r="H105">
        <v>0</v>
      </c>
    </row>
    <row r="106" spans="2:8" ht="12.75">
      <c r="B106">
        <v>1.998437</v>
      </c>
      <c r="C106">
        <v>0.972049</v>
      </c>
      <c r="D106">
        <v>0.011</v>
      </c>
      <c r="E106">
        <v>0.999609</v>
      </c>
      <c r="F106">
        <v>0.399458</v>
      </c>
      <c r="G106">
        <v>1</v>
      </c>
      <c r="H106">
        <v>0</v>
      </c>
    </row>
    <row r="107" spans="2:8" ht="12.75">
      <c r="B107">
        <v>1.9998</v>
      </c>
      <c r="C107">
        <v>0.99</v>
      </c>
      <c r="D107">
        <v>0.003413</v>
      </c>
      <c r="E107">
        <v>0.99995</v>
      </c>
      <c r="F107">
        <v>0.400411</v>
      </c>
      <c r="G107">
        <v>1</v>
      </c>
      <c r="H107">
        <v>0</v>
      </c>
    </row>
    <row r="109" spans="3:9" ht="12.75">
      <c r="C109">
        <v>0</v>
      </c>
      <c r="E109">
        <v>1</v>
      </c>
      <c r="G109">
        <v>2</v>
      </c>
      <c r="I109">
        <v>3</v>
      </c>
    </row>
    <row r="110" spans="2:10" ht="12.75">
      <c r="B110">
        <v>0.0002</v>
      </c>
      <c r="C110">
        <v>0</v>
      </c>
      <c r="D110">
        <v>0</v>
      </c>
      <c r="E110">
        <v>3.3E-05</v>
      </c>
      <c r="F110">
        <v>0.600079</v>
      </c>
      <c r="G110">
        <v>0.005785</v>
      </c>
      <c r="H110">
        <v>0.005894</v>
      </c>
      <c r="I110">
        <v>0.046417</v>
      </c>
      <c r="J110">
        <v>0.001044</v>
      </c>
    </row>
    <row r="111" spans="2:10" ht="12.75">
      <c r="B111">
        <v>0.001563</v>
      </c>
      <c r="C111">
        <v>0</v>
      </c>
      <c r="D111">
        <v>0</v>
      </c>
      <c r="E111">
        <v>0.00026</v>
      </c>
      <c r="F111">
        <v>0.599721</v>
      </c>
      <c r="G111">
        <v>0.016225</v>
      </c>
      <c r="H111">
        <v>0.018842</v>
      </c>
      <c r="I111">
        <v>0.092101</v>
      </c>
      <c r="J111">
        <v>0.004979</v>
      </c>
    </row>
    <row r="112" spans="2:10" ht="12.75">
      <c r="B112">
        <v>0.003125</v>
      </c>
      <c r="C112">
        <v>0</v>
      </c>
      <c r="D112">
        <v>0</v>
      </c>
      <c r="E112">
        <v>0.000521</v>
      </c>
      <c r="F112">
        <v>0.59954</v>
      </c>
      <c r="G112">
        <v>0.022999</v>
      </c>
      <c r="H112">
        <v>0.026749</v>
      </c>
      <c r="I112">
        <v>0.11604</v>
      </c>
      <c r="J112">
        <v>0.007992</v>
      </c>
    </row>
    <row r="113" spans="2:10" ht="12.75">
      <c r="B113">
        <v>0.00625</v>
      </c>
      <c r="C113">
        <v>0</v>
      </c>
      <c r="D113">
        <v>0</v>
      </c>
      <c r="E113">
        <v>0.001043</v>
      </c>
      <c r="F113">
        <v>0.59884</v>
      </c>
      <c r="G113">
        <v>0.032632</v>
      </c>
      <c r="H113">
        <v>0.037741</v>
      </c>
      <c r="I113">
        <v>0.146201</v>
      </c>
      <c r="J113">
        <v>0.012756</v>
      </c>
    </row>
    <row r="114" spans="2:10" ht="12.75">
      <c r="B114">
        <v>0.0125</v>
      </c>
      <c r="C114">
        <v>0</v>
      </c>
      <c r="D114">
        <v>0</v>
      </c>
      <c r="E114">
        <v>0.002088</v>
      </c>
      <c r="F114">
        <v>0.597577</v>
      </c>
      <c r="G114">
        <v>0.046366</v>
      </c>
      <c r="H114">
        <v>0.05296</v>
      </c>
      <c r="I114">
        <v>0.184201</v>
      </c>
      <c r="J114">
        <v>0.020311</v>
      </c>
    </row>
    <row r="115" spans="2:10" ht="12.75">
      <c r="B115">
        <v>0.025</v>
      </c>
      <c r="C115">
        <v>0</v>
      </c>
      <c r="D115">
        <v>0</v>
      </c>
      <c r="E115">
        <v>0.004184</v>
      </c>
      <c r="F115">
        <v>0.595036</v>
      </c>
      <c r="G115">
        <v>0.066019</v>
      </c>
      <c r="H115">
        <v>0.073933</v>
      </c>
      <c r="I115">
        <v>0.232079</v>
      </c>
      <c r="J115">
        <v>0.032276</v>
      </c>
    </row>
    <row r="116" spans="2:10" ht="12.75">
      <c r="B116">
        <v>0.05</v>
      </c>
      <c r="C116">
        <v>0</v>
      </c>
      <c r="D116">
        <v>0</v>
      </c>
      <c r="E116">
        <v>0.008404</v>
      </c>
      <c r="F116">
        <v>0.590033</v>
      </c>
      <c r="G116">
        <v>0.094299</v>
      </c>
      <c r="H116">
        <v>0.102448</v>
      </c>
      <c r="I116">
        <v>0.292402</v>
      </c>
      <c r="J116">
        <v>0.051259</v>
      </c>
    </row>
    <row r="117" spans="2:10" ht="12.75">
      <c r="B117">
        <v>0.1</v>
      </c>
      <c r="C117">
        <v>0</v>
      </c>
      <c r="D117">
        <v>0</v>
      </c>
      <c r="E117">
        <v>0.016952</v>
      </c>
      <c r="F117">
        <v>0.579962</v>
      </c>
      <c r="G117">
        <v>0.13535</v>
      </c>
      <c r="H117">
        <v>0.140395</v>
      </c>
      <c r="I117">
        <v>0.368403</v>
      </c>
      <c r="J117">
        <v>0.081403</v>
      </c>
    </row>
    <row r="118" spans="2:10" ht="12.75">
      <c r="B118">
        <v>0.15</v>
      </c>
      <c r="C118">
        <v>0</v>
      </c>
      <c r="D118">
        <v>0</v>
      </c>
      <c r="E118">
        <v>0.025652</v>
      </c>
      <c r="F118">
        <v>0.569624</v>
      </c>
      <c r="G118">
        <v>0.167775</v>
      </c>
      <c r="H118">
        <v>0.167521</v>
      </c>
      <c r="I118">
        <v>0.421716</v>
      </c>
      <c r="J118">
        <v>0.106691</v>
      </c>
    </row>
    <row r="119" spans="2:10" ht="12.75">
      <c r="B119">
        <v>0.2</v>
      </c>
      <c r="C119">
        <v>0</v>
      </c>
      <c r="D119">
        <v>0</v>
      </c>
      <c r="E119">
        <v>0.034511</v>
      </c>
      <c r="F119">
        <v>0.559357</v>
      </c>
      <c r="G119">
        <v>0.1958</v>
      </c>
      <c r="H119">
        <v>0.188933</v>
      </c>
      <c r="I119">
        <v>0.464159</v>
      </c>
      <c r="J119">
        <v>0.129254</v>
      </c>
    </row>
    <row r="120" spans="2:10" ht="12.75">
      <c r="B120">
        <v>0.25</v>
      </c>
      <c r="C120">
        <v>0</v>
      </c>
      <c r="D120">
        <v>0</v>
      </c>
      <c r="E120">
        <v>0.043534</v>
      </c>
      <c r="F120">
        <v>0.548836</v>
      </c>
      <c r="G120">
        <v>0.221063</v>
      </c>
      <c r="H120">
        <v>0.206616</v>
      </c>
      <c r="I120">
        <v>0.5</v>
      </c>
      <c r="J120">
        <v>0.149997</v>
      </c>
    </row>
    <row r="121" spans="2:10" ht="12.75">
      <c r="B121">
        <v>0.3</v>
      </c>
      <c r="C121">
        <v>0</v>
      </c>
      <c r="D121">
        <v>0</v>
      </c>
      <c r="E121">
        <v>0.052732</v>
      </c>
      <c r="F121">
        <v>0.538378</v>
      </c>
      <c r="G121">
        <v>0.244402</v>
      </c>
      <c r="H121">
        <v>0.221628</v>
      </c>
      <c r="I121">
        <v>0.531329</v>
      </c>
      <c r="J121">
        <v>0.169467</v>
      </c>
    </row>
    <row r="122" spans="2:10" ht="12.75">
      <c r="B122">
        <v>0.35</v>
      </c>
      <c r="C122">
        <v>0</v>
      </c>
      <c r="D122">
        <v>0</v>
      </c>
      <c r="E122">
        <v>0.062111</v>
      </c>
      <c r="F122">
        <v>0.527793</v>
      </c>
      <c r="G122">
        <v>0.266319</v>
      </c>
      <c r="H122">
        <v>0.234482</v>
      </c>
      <c r="I122">
        <v>0.559344</v>
      </c>
      <c r="J122">
        <v>0.187665</v>
      </c>
    </row>
    <row r="123" spans="2:10" ht="12.75">
      <c r="B123">
        <v>0.4</v>
      </c>
      <c r="C123">
        <v>0</v>
      </c>
      <c r="D123">
        <v>0</v>
      </c>
      <c r="E123">
        <v>0.071682</v>
      </c>
      <c r="F123">
        <v>0.517017</v>
      </c>
      <c r="G123">
        <v>0.287141</v>
      </c>
      <c r="H123">
        <v>0.24564</v>
      </c>
      <c r="I123">
        <v>0.584804</v>
      </c>
      <c r="J123">
        <v>0.205351</v>
      </c>
    </row>
    <row r="124" spans="2:10" ht="12.75">
      <c r="B124">
        <v>0.45</v>
      </c>
      <c r="C124">
        <v>0</v>
      </c>
      <c r="D124">
        <v>0</v>
      </c>
      <c r="E124">
        <v>0.081455</v>
      </c>
      <c r="F124">
        <v>0.506291</v>
      </c>
      <c r="G124">
        <v>0.307095</v>
      </c>
      <c r="H124">
        <v>0.255361</v>
      </c>
      <c r="I124">
        <v>0.60822</v>
      </c>
      <c r="J124">
        <v>0.221921</v>
      </c>
    </row>
    <row r="125" spans="2:10" ht="12.75">
      <c r="B125">
        <v>0.5</v>
      </c>
      <c r="C125">
        <v>0</v>
      </c>
      <c r="D125">
        <v>0</v>
      </c>
      <c r="E125">
        <v>0.09144</v>
      </c>
      <c r="F125">
        <v>0.495451</v>
      </c>
      <c r="G125">
        <v>0.326352</v>
      </c>
      <c r="H125">
        <v>0.263793</v>
      </c>
      <c r="I125">
        <v>0.629961</v>
      </c>
      <c r="J125">
        <v>0.237975</v>
      </c>
    </row>
    <row r="126" spans="2:10" ht="12.75">
      <c r="B126">
        <v>0.55</v>
      </c>
      <c r="C126">
        <v>0</v>
      </c>
      <c r="D126">
        <v>0</v>
      </c>
      <c r="E126">
        <v>0.101649</v>
      </c>
      <c r="F126">
        <v>0.484191</v>
      </c>
      <c r="G126">
        <v>0.345039</v>
      </c>
      <c r="H126">
        <v>0.271257</v>
      </c>
      <c r="I126">
        <v>0.650296</v>
      </c>
      <c r="J126">
        <v>0.253816</v>
      </c>
    </row>
    <row r="127" spans="2:10" ht="12.75">
      <c r="B127">
        <v>0.6</v>
      </c>
      <c r="C127">
        <v>0</v>
      </c>
      <c r="D127">
        <v>0</v>
      </c>
      <c r="E127">
        <v>0.112096</v>
      </c>
      <c r="F127">
        <v>0.472931</v>
      </c>
      <c r="G127">
        <v>0.363257</v>
      </c>
      <c r="H127">
        <v>0.277539</v>
      </c>
      <c r="I127">
        <v>0.669433</v>
      </c>
      <c r="J127">
        <v>0.268866</v>
      </c>
    </row>
    <row r="128" spans="2:10" ht="12.75">
      <c r="B128">
        <v>0.65</v>
      </c>
      <c r="C128">
        <v>0</v>
      </c>
      <c r="D128">
        <v>0</v>
      </c>
      <c r="E128">
        <v>0.122795</v>
      </c>
      <c r="F128">
        <v>0.461705</v>
      </c>
      <c r="G128">
        <v>0.381092</v>
      </c>
      <c r="H128">
        <v>0.28316</v>
      </c>
      <c r="I128">
        <v>0.687534</v>
      </c>
      <c r="J128">
        <v>0.283399</v>
      </c>
    </row>
    <row r="129" spans="2:10" ht="12.75">
      <c r="B129">
        <v>0.7</v>
      </c>
      <c r="C129">
        <v>0</v>
      </c>
      <c r="D129">
        <v>0</v>
      </c>
      <c r="E129">
        <v>0.133761</v>
      </c>
      <c r="F129">
        <v>0.450093</v>
      </c>
      <c r="G129">
        <v>0.39861</v>
      </c>
      <c r="H129">
        <v>0.287774</v>
      </c>
      <c r="I129">
        <v>0.70473</v>
      </c>
      <c r="J129">
        <v>0.297997</v>
      </c>
    </row>
    <row r="130" spans="2:10" ht="12.75">
      <c r="B130">
        <v>0.75</v>
      </c>
      <c r="C130">
        <v>0</v>
      </c>
      <c r="D130">
        <v>0</v>
      </c>
      <c r="E130">
        <v>0.145012</v>
      </c>
      <c r="F130">
        <v>0.43862</v>
      </c>
      <c r="G130">
        <v>0.415873</v>
      </c>
      <c r="H130">
        <v>0.291271</v>
      </c>
      <c r="I130">
        <v>0.721125</v>
      </c>
      <c r="J130">
        <v>0.311844</v>
      </c>
    </row>
    <row r="131" spans="2:10" ht="12.75">
      <c r="B131">
        <v>0.8</v>
      </c>
      <c r="C131">
        <v>0</v>
      </c>
      <c r="D131">
        <v>0</v>
      </c>
      <c r="E131">
        <v>0.156567</v>
      </c>
      <c r="F131">
        <v>0.426901</v>
      </c>
      <c r="G131">
        <v>0.432931</v>
      </c>
      <c r="H131">
        <v>0.294337</v>
      </c>
      <c r="I131">
        <v>0.736806</v>
      </c>
      <c r="J131">
        <v>0.32514</v>
      </c>
    </row>
    <row r="132" spans="2:10" ht="12.75">
      <c r="B132">
        <v>0.85</v>
      </c>
      <c r="C132">
        <v>0</v>
      </c>
      <c r="D132">
        <v>0</v>
      </c>
      <c r="E132">
        <v>0.168448</v>
      </c>
      <c r="F132">
        <v>0.414764</v>
      </c>
      <c r="G132">
        <v>0.449832</v>
      </c>
      <c r="H132">
        <v>0.296942</v>
      </c>
      <c r="I132">
        <v>0.751847</v>
      </c>
      <c r="J132">
        <v>0.338934</v>
      </c>
    </row>
    <row r="133" spans="2:10" ht="12.75">
      <c r="B133">
        <v>0.9</v>
      </c>
      <c r="C133">
        <v>0</v>
      </c>
      <c r="D133">
        <v>0</v>
      </c>
      <c r="E133">
        <v>0.180679</v>
      </c>
      <c r="F133">
        <v>0.402573</v>
      </c>
      <c r="G133">
        <v>0.466617</v>
      </c>
      <c r="H133">
        <v>0.298793</v>
      </c>
      <c r="I133">
        <v>0.766309</v>
      </c>
      <c r="J133">
        <v>0.351724</v>
      </c>
    </row>
    <row r="134" spans="2:10" ht="12.75">
      <c r="B134">
        <v>0.95</v>
      </c>
      <c r="C134">
        <v>0</v>
      </c>
      <c r="D134">
        <v>0</v>
      </c>
      <c r="E134">
        <v>0.193286</v>
      </c>
      <c r="F134">
        <v>0.390395</v>
      </c>
      <c r="G134">
        <v>0.483327</v>
      </c>
      <c r="H134">
        <v>0.299593</v>
      </c>
      <c r="I134">
        <v>0.780245</v>
      </c>
      <c r="J134">
        <v>0.365517</v>
      </c>
    </row>
    <row r="135" spans="2:10" ht="12.75">
      <c r="B135">
        <v>1</v>
      </c>
      <c r="C135">
        <v>0</v>
      </c>
      <c r="D135">
        <v>0</v>
      </c>
      <c r="E135">
        <v>0.206299</v>
      </c>
      <c r="F135">
        <v>0.378078</v>
      </c>
      <c r="G135">
        <v>0.5</v>
      </c>
      <c r="H135">
        <v>0.299861</v>
      </c>
      <c r="I135">
        <v>0.793701</v>
      </c>
      <c r="J135">
        <v>0.377865</v>
      </c>
    </row>
    <row r="136" spans="2:10" ht="12.75">
      <c r="B136">
        <v>1</v>
      </c>
      <c r="C136">
        <v>0.206299</v>
      </c>
      <c r="D136">
        <v>0.377865</v>
      </c>
      <c r="E136">
        <v>0.5</v>
      </c>
      <c r="F136">
        <v>0.299593</v>
      </c>
      <c r="G136">
        <v>0.793701</v>
      </c>
      <c r="H136">
        <v>0.377865</v>
      </c>
      <c r="I136">
        <v>1</v>
      </c>
      <c r="J136">
        <v>0</v>
      </c>
    </row>
    <row r="137" spans="2:10" ht="12.75">
      <c r="B137">
        <v>1.05</v>
      </c>
      <c r="C137">
        <v>0.219755</v>
      </c>
      <c r="D137">
        <v>0.365517</v>
      </c>
      <c r="E137">
        <v>0.516673</v>
      </c>
      <c r="F137">
        <v>0.299593</v>
      </c>
      <c r="G137">
        <v>0.806714</v>
      </c>
      <c r="H137">
        <v>0.390168</v>
      </c>
      <c r="I137">
        <v>1</v>
      </c>
      <c r="J137">
        <v>0</v>
      </c>
    </row>
    <row r="138" spans="2:10" ht="12.75">
      <c r="B138">
        <v>1.1</v>
      </c>
      <c r="C138">
        <v>0.233691</v>
      </c>
      <c r="D138">
        <v>0.351724</v>
      </c>
      <c r="E138">
        <v>0.533383</v>
      </c>
      <c r="F138">
        <v>0.299059</v>
      </c>
      <c r="G138">
        <v>0.819321</v>
      </c>
      <c r="H138">
        <v>0.402331</v>
      </c>
      <c r="I138">
        <v>1</v>
      </c>
      <c r="J138">
        <v>0</v>
      </c>
    </row>
    <row r="139" spans="2:10" ht="12.75">
      <c r="B139">
        <v>1.15</v>
      </c>
      <c r="C139">
        <v>0.248153</v>
      </c>
      <c r="D139">
        <v>0.338934</v>
      </c>
      <c r="E139">
        <v>0.550168</v>
      </c>
      <c r="F139">
        <v>0.296942</v>
      </c>
      <c r="G139">
        <v>0.831552</v>
      </c>
      <c r="H139">
        <v>0.414252</v>
      </c>
      <c r="I139">
        <v>1</v>
      </c>
      <c r="J139">
        <v>0</v>
      </c>
    </row>
    <row r="140" spans="2:10" ht="12.75">
      <c r="B140">
        <v>1.2</v>
      </c>
      <c r="C140">
        <v>0.263194</v>
      </c>
      <c r="D140">
        <v>0.32514</v>
      </c>
      <c r="E140">
        <v>0.567069</v>
      </c>
      <c r="F140">
        <v>0.294337</v>
      </c>
      <c r="G140">
        <v>0.843433</v>
      </c>
      <c r="H140">
        <v>0.426901</v>
      </c>
      <c r="I140">
        <v>1</v>
      </c>
      <c r="J140">
        <v>0</v>
      </c>
    </row>
    <row r="141" spans="2:10" ht="12.75">
      <c r="B141">
        <v>1.25</v>
      </c>
      <c r="C141">
        <v>0.278875</v>
      </c>
      <c r="D141">
        <v>0.311844</v>
      </c>
      <c r="E141">
        <v>0.584127</v>
      </c>
      <c r="F141">
        <v>0.291271</v>
      </c>
      <c r="G141">
        <v>0.854988</v>
      </c>
      <c r="H141">
        <v>0.439194</v>
      </c>
      <c r="I141">
        <v>1</v>
      </c>
      <c r="J141">
        <v>0</v>
      </c>
    </row>
    <row r="142" spans="2:10" ht="12.75">
      <c r="B142">
        <v>1.3</v>
      </c>
      <c r="C142">
        <v>0.29527</v>
      </c>
      <c r="D142">
        <v>0.297997</v>
      </c>
      <c r="E142">
        <v>0.60139</v>
      </c>
      <c r="F142">
        <v>0.287774</v>
      </c>
      <c r="G142">
        <v>0.866239</v>
      </c>
      <c r="H142">
        <v>0.449791</v>
      </c>
      <c r="I142">
        <v>1</v>
      </c>
      <c r="J142">
        <v>0</v>
      </c>
    </row>
    <row r="143" spans="2:10" ht="12.75">
      <c r="B143">
        <v>1.35</v>
      </c>
      <c r="C143">
        <v>0.312466</v>
      </c>
      <c r="D143">
        <v>0.283399</v>
      </c>
      <c r="E143">
        <v>0.618908</v>
      </c>
      <c r="F143">
        <v>0.283399</v>
      </c>
      <c r="G143">
        <v>0.877205</v>
      </c>
      <c r="H143">
        <v>0.460913</v>
      </c>
      <c r="I143">
        <v>1</v>
      </c>
      <c r="J143">
        <v>0</v>
      </c>
    </row>
    <row r="144" spans="2:10" ht="12.75">
      <c r="B144">
        <v>1.4</v>
      </c>
      <c r="C144">
        <v>0.330567</v>
      </c>
      <c r="D144">
        <v>0.268866</v>
      </c>
      <c r="E144">
        <v>0.636742</v>
      </c>
      <c r="F144">
        <v>0.277309</v>
      </c>
      <c r="G144">
        <v>0.887904</v>
      </c>
      <c r="H144">
        <v>0.472598</v>
      </c>
      <c r="I144">
        <v>1</v>
      </c>
      <c r="J144">
        <v>0</v>
      </c>
    </row>
    <row r="145" spans="2:10" ht="12.75">
      <c r="B145">
        <v>1.45</v>
      </c>
      <c r="C145">
        <v>0.349704</v>
      </c>
      <c r="D145">
        <v>0.253816</v>
      </c>
      <c r="E145">
        <v>0.654961</v>
      </c>
      <c r="F145">
        <v>0.271476</v>
      </c>
      <c r="G145">
        <v>0.898351</v>
      </c>
      <c r="H145">
        <v>0.484891</v>
      </c>
      <c r="I145">
        <v>1</v>
      </c>
      <c r="J145">
        <v>0</v>
      </c>
    </row>
    <row r="146" spans="2:10" ht="12.75">
      <c r="B146">
        <v>1.5</v>
      </c>
      <c r="C146">
        <v>0.370039</v>
      </c>
      <c r="D146">
        <v>0.237975</v>
      </c>
      <c r="E146">
        <v>0.673648</v>
      </c>
      <c r="F146">
        <v>0.263793</v>
      </c>
      <c r="G146">
        <v>0.90856</v>
      </c>
      <c r="H146">
        <v>0.494903</v>
      </c>
      <c r="I146">
        <v>1</v>
      </c>
      <c r="J146">
        <v>0</v>
      </c>
    </row>
    <row r="147" spans="2:10" ht="12.75">
      <c r="B147">
        <v>1.55</v>
      </c>
      <c r="C147">
        <v>0.39178</v>
      </c>
      <c r="D147">
        <v>0.221921</v>
      </c>
      <c r="E147">
        <v>0.692905</v>
      </c>
      <c r="F147">
        <v>0.255361</v>
      </c>
      <c r="G147">
        <v>0.918545</v>
      </c>
      <c r="H147">
        <v>0.505338</v>
      </c>
      <c r="I147">
        <v>1</v>
      </c>
      <c r="J147">
        <v>0</v>
      </c>
    </row>
    <row r="148" spans="2:10" ht="12.75">
      <c r="B148">
        <v>1.6</v>
      </c>
      <c r="C148">
        <v>0.415196</v>
      </c>
      <c r="D148">
        <v>0.205351</v>
      </c>
      <c r="E148">
        <v>0.712859</v>
      </c>
      <c r="F148">
        <v>0.24564</v>
      </c>
      <c r="G148">
        <v>0.928318</v>
      </c>
      <c r="H148">
        <v>0.517815</v>
      </c>
      <c r="I148">
        <v>1</v>
      </c>
      <c r="J148">
        <v>0</v>
      </c>
    </row>
    <row r="149" spans="2:10" ht="12.75">
      <c r="B149">
        <v>1.65</v>
      </c>
      <c r="C149">
        <v>0.440656</v>
      </c>
      <c r="D149">
        <v>0.187665</v>
      </c>
      <c r="E149">
        <v>0.733681</v>
      </c>
      <c r="F149">
        <v>0.234646</v>
      </c>
      <c r="G149">
        <v>0.937889</v>
      </c>
      <c r="H149">
        <v>0.527585</v>
      </c>
      <c r="I149">
        <v>1</v>
      </c>
      <c r="J149">
        <v>0</v>
      </c>
    </row>
    <row r="150" spans="2:10" ht="12.75">
      <c r="B150">
        <v>1.7</v>
      </c>
      <c r="C150">
        <v>0.468671</v>
      </c>
      <c r="D150">
        <v>0.169467</v>
      </c>
      <c r="E150">
        <v>0.755598</v>
      </c>
      <c r="F150">
        <v>0.221628</v>
      </c>
      <c r="G150">
        <v>0.947268</v>
      </c>
      <c r="H150">
        <v>0.53946</v>
      </c>
      <c r="I150">
        <v>1</v>
      </c>
      <c r="J150">
        <v>0</v>
      </c>
    </row>
    <row r="151" spans="2:10" ht="12.75">
      <c r="B151">
        <v>1.75</v>
      </c>
      <c r="C151">
        <v>0.5</v>
      </c>
      <c r="D151">
        <v>0.150065</v>
      </c>
      <c r="E151">
        <v>0.778937</v>
      </c>
      <c r="F151">
        <v>0.206616</v>
      </c>
      <c r="G151">
        <v>0.956466</v>
      </c>
      <c r="H151">
        <v>0.548275</v>
      </c>
      <c r="I151">
        <v>1</v>
      </c>
      <c r="J151">
        <v>0</v>
      </c>
    </row>
    <row r="152" spans="2:10" ht="12.75">
      <c r="B152">
        <v>1.8</v>
      </c>
      <c r="C152">
        <v>0.535841</v>
      </c>
      <c r="D152">
        <v>0.129254</v>
      </c>
      <c r="E152">
        <v>0.8042</v>
      </c>
      <c r="F152">
        <v>0.188933</v>
      </c>
      <c r="G152">
        <v>0.965489</v>
      </c>
      <c r="H152">
        <v>0.559241</v>
      </c>
      <c r="I152">
        <v>1</v>
      </c>
      <c r="J152">
        <v>0</v>
      </c>
    </row>
    <row r="153" spans="2:10" ht="12.75">
      <c r="B153">
        <v>1.85</v>
      </c>
      <c r="C153">
        <v>0.578284</v>
      </c>
      <c r="D153">
        <v>0.106725</v>
      </c>
      <c r="E153">
        <v>0.832225</v>
      </c>
      <c r="F153">
        <v>0.167437</v>
      </c>
      <c r="G153">
        <v>0.974348</v>
      </c>
      <c r="H153">
        <v>0.570654</v>
      </c>
      <c r="I153">
        <v>1</v>
      </c>
      <c r="J153">
        <v>0</v>
      </c>
    </row>
    <row r="154" spans="2:10" ht="12.75">
      <c r="B154">
        <v>1.9</v>
      </c>
      <c r="C154">
        <v>0.631597</v>
      </c>
      <c r="D154">
        <v>0.081403</v>
      </c>
      <c r="E154">
        <v>0.86465</v>
      </c>
      <c r="F154">
        <v>0.140395</v>
      </c>
      <c r="G154">
        <v>0.983048</v>
      </c>
      <c r="H154">
        <v>0.580527</v>
      </c>
      <c r="I154">
        <v>1</v>
      </c>
      <c r="J154">
        <v>0</v>
      </c>
    </row>
    <row r="155" spans="2:10" ht="12.75">
      <c r="B155">
        <v>1.95</v>
      </c>
      <c r="C155">
        <v>0.707598</v>
      </c>
      <c r="D155">
        <v>0.051259</v>
      </c>
      <c r="E155">
        <v>0.905701</v>
      </c>
      <c r="F155">
        <v>0.102488</v>
      </c>
      <c r="G155">
        <v>0.991596</v>
      </c>
      <c r="H155">
        <v>0.588674</v>
      </c>
      <c r="I155">
        <v>1</v>
      </c>
      <c r="J155">
        <v>0</v>
      </c>
    </row>
    <row r="156" spans="2:10" ht="12.75">
      <c r="B156">
        <v>1.975</v>
      </c>
      <c r="C156">
        <v>0.767921</v>
      </c>
      <c r="D156">
        <v>0.032276</v>
      </c>
      <c r="E156">
        <v>0.933981</v>
      </c>
      <c r="F156">
        <v>0.073941</v>
      </c>
      <c r="G156">
        <v>0.995816</v>
      </c>
      <c r="H156">
        <v>0.594937</v>
      </c>
      <c r="I156">
        <v>1</v>
      </c>
      <c r="J156">
        <v>0</v>
      </c>
    </row>
    <row r="157" spans="2:10" ht="12.75">
      <c r="B157">
        <v>1.9875</v>
      </c>
      <c r="C157">
        <v>0.815799</v>
      </c>
      <c r="D157">
        <v>0.020311</v>
      </c>
      <c r="E157">
        <v>0.953634</v>
      </c>
      <c r="F157">
        <v>0.052958</v>
      </c>
      <c r="G157">
        <v>0.997912</v>
      </c>
      <c r="H157">
        <v>0.597054</v>
      </c>
      <c r="I157">
        <v>1</v>
      </c>
      <c r="J157">
        <v>0</v>
      </c>
    </row>
    <row r="158" spans="2:10" ht="12.75">
      <c r="B158">
        <v>1.99375</v>
      </c>
      <c r="C158">
        <v>0.853799</v>
      </c>
      <c r="D158">
        <v>0.012756</v>
      </c>
      <c r="E158">
        <v>0.967368</v>
      </c>
      <c r="F158">
        <v>0.037744</v>
      </c>
      <c r="G158">
        <v>0.998957</v>
      </c>
      <c r="H158">
        <v>0.599186</v>
      </c>
      <c r="I158">
        <v>1</v>
      </c>
      <c r="J158">
        <v>0</v>
      </c>
    </row>
    <row r="159" spans="2:10" ht="12.75">
      <c r="B159">
        <v>1.996875</v>
      </c>
      <c r="C159">
        <v>0.88396</v>
      </c>
      <c r="D159">
        <v>0.007992</v>
      </c>
      <c r="E159">
        <v>0.977001</v>
      </c>
      <c r="F159">
        <v>0.026749</v>
      </c>
      <c r="G159">
        <v>0.999479</v>
      </c>
      <c r="H159">
        <v>0.599186</v>
      </c>
      <c r="I159">
        <v>1</v>
      </c>
      <c r="J159">
        <v>0</v>
      </c>
    </row>
    <row r="160" spans="2:10" ht="12.75">
      <c r="B160">
        <v>1.998437</v>
      </c>
      <c r="C160">
        <v>0.907899</v>
      </c>
      <c r="D160">
        <v>0.004979</v>
      </c>
      <c r="E160">
        <v>0.983774</v>
      </c>
      <c r="F160">
        <v>0.018842</v>
      </c>
      <c r="G160">
        <v>0.99974</v>
      </c>
      <c r="H160">
        <v>0.599186</v>
      </c>
      <c r="I160">
        <v>1</v>
      </c>
      <c r="J160">
        <v>0</v>
      </c>
    </row>
    <row r="161" spans="2:10" ht="12.75">
      <c r="B161">
        <v>1.9998</v>
      </c>
      <c r="C161">
        <v>0.953583</v>
      </c>
      <c r="D161">
        <v>0.001044</v>
      </c>
      <c r="E161">
        <v>0.994215</v>
      </c>
      <c r="F161">
        <v>0.005894</v>
      </c>
      <c r="G161">
        <v>0.999967</v>
      </c>
      <c r="H161">
        <v>0.601334</v>
      </c>
      <c r="I161">
        <v>1</v>
      </c>
      <c r="J161">
        <v>0</v>
      </c>
    </row>
    <row r="163" spans="3:11" ht="12.75">
      <c r="C163">
        <v>0</v>
      </c>
      <c r="E163">
        <v>1</v>
      </c>
      <c r="G163">
        <v>2</v>
      </c>
      <c r="I163">
        <v>3</v>
      </c>
      <c r="K163">
        <v>4</v>
      </c>
    </row>
    <row r="164" spans="2:12" ht="12.75">
      <c r="B164">
        <v>0.0002</v>
      </c>
      <c r="C164">
        <v>0</v>
      </c>
      <c r="D164">
        <v>0</v>
      </c>
      <c r="E164">
        <v>2.5E-05</v>
      </c>
      <c r="F164">
        <v>0.800106</v>
      </c>
      <c r="G164">
        <v>0.004094</v>
      </c>
      <c r="H164">
        <v>0.008325</v>
      </c>
      <c r="I164">
        <v>0.029459</v>
      </c>
      <c r="J164">
        <v>0.001636</v>
      </c>
      <c r="K164">
        <v>0.099998</v>
      </c>
      <c r="L164">
        <v>0.000629</v>
      </c>
    </row>
    <row r="165" spans="2:12" ht="12.75">
      <c r="B165">
        <v>0.001563</v>
      </c>
      <c r="C165">
        <v>0</v>
      </c>
      <c r="D165">
        <v>0</v>
      </c>
      <c r="E165">
        <v>0.000195</v>
      </c>
      <c r="F165">
        <v>0.799629</v>
      </c>
      <c r="G165">
        <v>0.011499</v>
      </c>
      <c r="H165">
        <v>0.026538</v>
      </c>
      <c r="I165">
        <v>0.0589</v>
      </c>
      <c r="J165">
        <v>0.007669</v>
      </c>
      <c r="K165">
        <v>0.167185</v>
      </c>
      <c r="L165">
        <v>0.003648</v>
      </c>
    </row>
    <row r="166" spans="2:12" ht="12.75">
      <c r="B166">
        <v>0.003125</v>
      </c>
      <c r="C166">
        <v>0</v>
      </c>
      <c r="D166">
        <v>0</v>
      </c>
      <c r="E166">
        <v>0.000391</v>
      </c>
      <c r="F166">
        <v>0.799153</v>
      </c>
      <c r="G166">
        <v>0.016315</v>
      </c>
      <c r="H166">
        <v>0.037592</v>
      </c>
      <c r="I166">
        <v>0.074515</v>
      </c>
      <c r="J166">
        <v>0.0122</v>
      </c>
      <c r="K166">
        <v>0.198818</v>
      </c>
      <c r="L166">
        <v>0.00621</v>
      </c>
    </row>
    <row r="167" spans="2:12" ht="12.75">
      <c r="B167">
        <v>0.00625</v>
      </c>
      <c r="C167">
        <v>0</v>
      </c>
      <c r="D167">
        <v>0</v>
      </c>
      <c r="E167">
        <v>0.000782</v>
      </c>
      <c r="F167">
        <v>0.797965</v>
      </c>
      <c r="G167">
        <v>0.02318</v>
      </c>
      <c r="H167">
        <v>0.052858</v>
      </c>
      <c r="I167">
        <v>0.094382</v>
      </c>
      <c r="J167">
        <v>0.019264</v>
      </c>
      <c r="K167">
        <v>0.236435</v>
      </c>
      <c r="L167">
        <v>0.010512</v>
      </c>
    </row>
    <row r="168" spans="2:12" ht="12.75">
      <c r="B168">
        <v>0.0125</v>
      </c>
      <c r="C168">
        <v>0</v>
      </c>
      <c r="D168">
        <v>0</v>
      </c>
      <c r="E168">
        <v>0.001566</v>
      </c>
      <c r="F168">
        <v>0.796308</v>
      </c>
      <c r="G168">
        <v>0.033</v>
      </c>
      <c r="H168">
        <v>0.073941</v>
      </c>
      <c r="I168">
        <v>0.119737</v>
      </c>
      <c r="J168">
        <v>0.030213</v>
      </c>
      <c r="K168">
        <v>0.281171</v>
      </c>
      <c r="L168">
        <v>0.017731</v>
      </c>
    </row>
    <row r="169" spans="2:12" ht="12.75">
      <c r="B169">
        <v>0.025</v>
      </c>
      <c r="C169">
        <v>0</v>
      </c>
      <c r="D169">
        <v>0</v>
      </c>
      <c r="E169">
        <v>0.00314</v>
      </c>
      <c r="F169">
        <v>0.792546</v>
      </c>
      <c r="G169">
        <v>0.047121</v>
      </c>
      <c r="H169">
        <v>0.10255</v>
      </c>
      <c r="I169">
        <v>0.15223</v>
      </c>
      <c r="J169">
        <v>0.047094</v>
      </c>
      <c r="K169">
        <v>0.33437</v>
      </c>
      <c r="L169">
        <v>0.029863</v>
      </c>
    </row>
    <row r="170" spans="2:12" ht="12.75">
      <c r="B170">
        <v>0.05</v>
      </c>
      <c r="C170">
        <v>0</v>
      </c>
      <c r="D170">
        <v>0</v>
      </c>
      <c r="E170">
        <v>0.006309</v>
      </c>
      <c r="F170">
        <v>0.784899</v>
      </c>
      <c r="G170">
        <v>0.067586</v>
      </c>
      <c r="H170">
        <v>0.140985</v>
      </c>
      <c r="I170">
        <v>0.19412</v>
      </c>
      <c r="J170">
        <v>0.072841</v>
      </c>
      <c r="K170">
        <v>0.397635</v>
      </c>
      <c r="L170">
        <v>0.050261</v>
      </c>
    </row>
    <row r="171" spans="2:12" ht="12.75">
      <c r="B171">
        <v>0.1</v>
      </c>
      <c r="C171">
        <v>0</v>
      </c>
      <c r="D171">
        <v>0</v>
      </c>
      <c r="E171">
        <v>0.012741</v>
      </c>
      <c r="F171">
        <v>0.770039</v>
      </c>
      <c r="G171">
        <v>0.097611</v>
      </c>
      <c r="H171">
        <v>0.190759</v>
      </c>
      <c r="I171">
        <v>0.248605</v>
      </c>
      <c r="J171">
        <v>0.111458</v>
      </c>
      <c r="K171">
        <v>0.472871</v>
      </c>
      <c r="L171">
        <v>0.084541</v>
      </c>
    </row>
    <row r="172" spans="2:12" ht="12.75">
      <c r="B172">
        <v>0.15</v>
      </c>
      <c r="C172">
        <v>0</v>
      </c>
      <c r="D172">
        <v>0</v>
      </c>
      <c r="E172">
        <v>0.019302</v>
      </c>
      <c r="F172">
        <v>0.754668</v>
      </c>
      <c r="G172">
        <v>0.121608</v>
      </c>
      <c r="H172">
        <v>0.225198</v>
      </c>
      <c r="I172">
        <v>0.288124</v>
      </c>
      <c r="J172">
        <v>0.141819</v>
      </c>
      <c r="K172">
        <v>0.523318</v>
      </c>
      <c r="L172">
        <v>0.114598</v>
      </c>
    </row>
    <row r="173" spans="2:12" ht="12.75">
      <c r="B173">
        <v>0.2</v>
      </c>
      <c r="C173">
        <v>0</v>
      </c>
      <c r="D173">
        <v>0</v>
      </c>
      <c r="E173">
        <v>0.025996</v>
      </c>
      <c r="F173">
        <v>0.739288</v>
      </c>
      <c r="G173">
        <v>0.142559</v>
      </c>
      <c r="H173">
        <v>0.251532</v>
      </c>
      <c r="I173">
        <v>0.320461</v>
      </c>
      <c r="J173">
        <v>0.167437</v>
      </c>
      <c r="K173">
        <v>0.562341</v>
      </c>
      <c r="L173">
        <v>0.14218</v>
      </c>
    </row>
    <row r="174" spans="2:12" ht="12.75">
      <c r="B174">
        <v>0.25</v>
      </c>
      <c r="C174">
        <v>0</v>
      </c>
      <c r="D174">
        <v>0</v>
      </c>
      <c r="E174">
        <v>0.032832</v>
      </c>
      <c r="F174">
        <v>0.723936</v>
      </c>
      <c r="G174">
        <v>0.16162</v>
      </c>
      <c r="H174">
        <v>0.272579</v>
      </c>
      <c r="I174">
        <v>0.348445</v>
      </c>
      <c r="J174">
        <v>0.189895</v>
      </c>
      <c r="K174">
        <v>0.594604</v>
      </c>
      <c r="L174">
        <v>0.168277</v>
      </c>
    </row>
    <row r="175" spans="2:12" ht="12.75">
      <c r="B175">
        <v>0.3</v>
      </c>
      <c r="C175">
        <v>0</v>
      </c>
      <c r="D175">
        <v>0</v>
      </c>
      <c r="E175">
        <v>0.039815</v>
      </c>
      <c r="F175">
        <v>0.708273</v>
      </c>
      <c r="G175">
        <v>0.179384</v>
      </c>
      <c r="H175">
        <v>0.290012</v>
      </c>
      <c r="I175">
        <v>0.373468</v>
      </c>
      <c r="J175">
        <v>0.209846</v>
      </c>
      <c r="K175">
        <v>0.622333</v>
      </c>
      <c r="L175">
        <v>0.192842</v>
      </c>
    </row>
    <row r="176" spans="2:12" ht="12.75">
      <c r="B176">
        <v>0.35</v>
      </c>
      <c r="C176">
        <v>0</v>
      </c>
      <c r="D176">
        <v>0</v>
      </c>
      <c r="E176">
        <v>0.046955</v>
      </c>
      <c r="F176">
        <v>0.692558</v>
      </c>
      <c r="G176">
        <v>0.196206</v>
      </c>
      <c r="H176">
        <v>0.304211</v>
      </c>
      <c r="I176">
        <v>0.396332</v>
      </c>
      <c r="J176">
        <v>0.227642</v>
      </c>
      <c r="K176">
        <v>0.646784</v>
      </c>
      <c r="L176">
        <v>0.21648</v>
      </c>
    </row>
    <row r="177" spans="2:12" ht="12.75">
      <c r="B177">
        <v>0.4</v>
      </c>
      <c r="C177">
        <v>0</v>
      </c>
      <c r="D177">
        <v>0</v>
      </c>
      <c r="E177">
        <v>0.054258</v>
      </c>
      <c r="F177">
        <v>0.676842</v>
      </c>
      <c r="G177">
        <v>0.212317</v>
      </c>
      <c r="H177">
        <v>0.316253</v>
      </c>
      <c r="I177">
        <v>0.417546</v>
      </c>
      <c r="J177">
        <v>0.243855</v>
      </c>
      <c r="K177">
        <v>0.66874</v>
      </c>
      <c r="L177">
        <v>0.238992</v>
      </c>
    </row>
    <row r="178" spans="2:12" ht="12.75">
      <c r="B178">
        <v>0.45</v>
      </c>
      <c r="C178">
        <v>0</v>
      </c>
      <c r="D178">
        <v>0</v>
      </c>
      <c r="E178">
        <v>0.061735</v>
      </c>
      <c r="F178">
        <v>0.661008</v>
      </c>
      <c r="G178">
        <v>0.227882</v>
      </c>
      <c r="H178">
        <v>0.326088</v>
      </c>
      <c r="I178">
        <v>0.43746</v>
      </c>
      <c r="J178">
        <v>0.258509</v>
      </c>
      <c r="K178">
        <v>0.688725</v>
      </c>
      <c r="L178">
        <v>0.261327</v>
      </c>
    </row>
    <row r="179" spans="2:12" ht="12.75">
      <c r="B179">
        <v>0.5</v>
      </c>
      <c r="C179">
        <v>0</v>
      </c>
      <c r="D179">
        <v>0</v>
      </c>
      <c r="E179">
        <v>0.069395</v>
      </c>
      <c r="F179">
        <v>0.644967</v>
      </c>
      <c r="G179">
        <v>0.243022</v>
      </c>
      <c r="H179">
        <v>0.334207</v>
      </c>
      <c r="I179">
        <v>0.456322</v>
      </c>
      <c r="J179">
        <v>0.271696</v>
      </c>
      <c r="K179">
        <v>0.707107</v>
      </c>
      <c r="L179">
        <v>0.282921</v>
      </c>
    </row>
    <row r="180" spans="2:12" ht="12.75">
      <c r="B180">
        <v>0.55</v>
      </c>
      <c r="C180">
        <v>0</v>
      </c>
      <c r="D180">
        <v>0</v>
      </c>
      <c r="E180">
        <v>0.077249</v>
      </c>
      <c r="F180">
        <v>0.62836</v>
      </c>
      <c r="G180">
        <v>0.257831</v>
      </c>
      <c r="H180">
        <v>0.340654</v>
      </c>
      <c r="I180">
        <v>0.474319</v>
      </c>
      <c r="J180">
        <v>0.283638</v>
      </c>
      <c r="K180">
        <v>0.724158</v>
      </c>
      <c r="L180">
        <v>0.303385</v>
      </c>
    </row>
    <row r="181" spans="2:12" ht="12.75">
      <c r="B181">
        <v>0.6</v>
      </c>
      <c r="C181">
        <v>0</v>
      </c>
      <c r="D181">
        <v>0</v>
      </c>
      <c r="E181">
        <v>0.085309</v>
      </c>
      <c r="F181">
        <v>0.612307</v>
      </c>
      <c r="G181">
        <v>0.272384</v>
      </c>
      <c r="H181">
        <v>0.345922</v>
      </c>
      <c r="I181">
        <v>0.491595</v>
      </c>
      <c r="J181">
        <v>0.294854</v>
      </c>
      <c r="K181">
        <v>0.740083</v>
      </c>
      <c r="L181">
        <v>0.324511</v>
      </c>
    </row>
    <row r="182" spans="2:12" ht="12.75">
      <c r="B182">
        <v>0.65</v>
      </c>
      <c r="C182">
        <v>0</v>
      </c>
      <c r="D182">
        <v>0</v>
      </c>
      <c r="E182">
        <v>0.093587</v>
      </c>
      <c r="F182">
        <v>0.595729</v>
      </c>
      <c r="G182">
        <v>0.286744</v>
      </c>
      <c r="H182">
        <v>0.34989</v>
      </c>
      <c r="I182">
        <v>0.508266</v>
      </c>
      <c r="J182">
        <v>0.304487</v>
      </c>
      <c r="K182">
        <v>0.755042</v>
      </c>
      <c r="L182">
        <v>0.343795</v>
      </c>
    </row>
    <row r="183" spans="2:12" ht="12.75">
      <c r="B183">
        <v>0.7</v>
      </c>
      <c r="C183">
        <v>0</v>
      </c>
      <c r="D183">
        <v>0</v>
      </c>
      <c r="E183">
        <v>0.102099</v>
      </c>
      <c r="F183">
        <v>0.579024</v>
      </c>
      <c r="G183">
        <v>0.300963</v>
      </c>
      <c r="H183">
        <v>0.352833</v>
      </c>
      <c r="I183">
        <v>0.524424</v>
      </c>
      <c r="J183">
        <v>0.31418</v>
      </c>
      <c r="K183">
        <v>0.769161</v>
      </c>
      <c r="L183">
        <v>0.363931</v>
      </c>
    </row>
    <row r="184" spans="2:12" ht="12.75">
      <c r="B184">
        <v>0.75</v>
      </c>
      <c r="C184">
        <v>0</v>
      </c>
      <c r="D184">
        <v>0</v>
      </c>
      <c r="E184">
        <v>0.11086</v>
      </c>
      <c r="F184">
        <v>0.562286</v>
      </c>
      <c r="G184">
        <v>0.31509</v>
      </c>
      <c r="H184">
        <v>0.354698</v>
      </c>
      <c r="I184">
        <v>0.540146</v>
      </c>
      <c r="J184">
        <v>0.322019</v>
      </c>
      <c r="K184">
        <v>0.782542</v>
      </c>
      <c r="L184">
        <v>0.383041</v>
      </c>
    </row>
    <row r="185" spans="2:12" ht="12.75">
      <c r="B185">
        <v>0.8</v>
      </c>
      <c r="C185">
        <v>0</v>
      </c>
      <c r="D185">
        <v>0</v>
      </c>
      <c r="E185">
        <v>0.119888</v>
      </c>
      <c r="F185">
        <v>0.545157</v>
      </c>
      <c r="G185">
        <v>0.329167</v>
      </c>
      <c r="H185">
        <v>0.355449</v>
      </c>
      <c r="I185">
        <v>0.5555</v>
      </c>
      <c r="J185">
        <v>0.328965</v>
      </c>
      <c r="K185">
        <v>0.795271</v>
      </c>
      <c r="L185">
        <v>0.402331</v>
      </c>
    </row>
    <row r="186" spans="2:12" ht="12.75">
      <c r="B186">
        <v>0.85</v>
      </c>
      <c r="C186">
        <v>0</v>
      </c>
      <c r="D186">
        <v>0</v>
      </c>
      <c r="E186">
        <v>0.129203</v>
      </c>
      <c r="F186">
        <v>0.528</v>
      </c>
      <c r="G186">
        <v>0.343231</v>
      </c>
      <c r="H186">
        <v>0.355073</v>
      </c>
      <c r="I186">
        <v>0.570541</v>
      </c>
      <c r="J186">
        <v>0.335544</v>
      </c>
      <c r="K186">
        <v>0.807416</v>
      </c>
      <c r="L186">
        <v>0.421538</v>
      </c>
    </row>
    <row r="187" spans="2:12" ht="12.75">
      <c r="B187">
        <v>0.9</v>
      </c>
      <c r="C187">
        <v>0</v>
      </c>
      <c r="D187">
        <v>0</v>
      </c>
      <c r="E187">
        <v>0.138826</v>
      </c>
      <c r="F187">
        <v>0.511111</v>
      </c>
      <c r="G187">
        <v>0.357322</v>
      </c>
      <c r="H187">
        <v>0.354323</v>
      </c>
      <c r="I187">
        <v>0.585321</v>
      </c>
      <c r="J187">
        <v>0.340309</v>
      </c>
      <c r="K187">
        <v>0.819036</v>
      </c>
      <c r="L187">
        <v>0.439194</v>
      </c>
    </row>
    <row r="188" spans="2:12" ht="12.75">
      <c r="B188">
        <v>0.95</v>
      </c>
      <c r="C188">
        <v>0</v>
      </c>
      <c r="D188">
        <v>0</v>
      </c>
      <c r="E188">
        <v>0.148784</v>
      </c>
      <c r="F188">
        <v>0.493448</v>
      </c>
      <c r="G188">
        <v>0.371475</v>
      </c>
      <c r="H188">
        <v>0.352093</v>
      </c>
      <c r="I188">
        <v>0.599884</v>
      </c>
      <c r="J188">
        <v>0.34521</v>
      </c>
      <c r="K188">
        <v>0.830182</v>
      </c>
      <c r="L188">
        <v>0.457145</v>
      </c>
    </row>
    <row r="189" spans="2:12" ht="12.75">
      <c r="B189">
        <v>1</v>
      </c>
      <c r="C189">
        <v>0</v>
      </c>
      <c r="D189">
        <v>0</v>
      </c>
      <c r="E189">
        <v>0.159104</v>
      </c>
      <c r="F189">
        <v>0.475612</v>
      </c>
      <c r="G189">
        <v>0.385728</v>
      </c>
      <c r="H189">
        <v>0.349525</v>
      </c>
      <c r="I189">
        <v>0.614272</v>
      </c>
      <c r="J189">
        <v>0.349525</v>
      </c>
      <c r="K189">
        <v>0.840896</v>
      </c>
      <c r="L189">
        <v>0.475275</v>
      </c>
    </row>
    <row r="190" spans="2:12" ht="12.75">
      <c r="B190">
        <v>1</v>
      </c>
      <c r="C190">
        <v>0.159104</v>
      </c>
      <c r="D190">
        <v>0.475275</v>
      </c>
      <c r="E190">
        <v>0.385728</v>
      </c>
      <c r="F190">
        <v>0.349525</v>
      </c>
      <c r="G190">
        <v>0.614272</v>
      </c>
      <c r="H190">
        <v>0.349525</v>
      </c>
      <c r="I190">
        <v>0.840896</v>
      </c>
      <c r="J190">
        <v>0.475275</v>
      </c>
      <c r="K190">
        <v>1</v>
      </c>
      <c r="L190">
        <v>0</v>
      </c>
    </row>
    <row r="191" spans="2:12" ht="12.75">
      <c r="B191">
        <v>1.05</v>
      </c>
      <c r="C191">
        <v>0.169818</v>
      </c>
      <c r="D191">
        <v>0.457145</v>
      </c>
      <c r="E191">
        <v>0.400116</v>
      </c>
      <c r="F191">
        <v>0.34521</v>
      </c>
      <c r="G191">
        <v>0.628525</v>
      </c>
      <c r="H191">
        <v>0.352463</v>
      </c>
      <c r="I191">
        <v>0.851216</v>
      </c>
      <c r="J191">
        <v>0.493448</v>
      </c>
      <c r="K191">
        <v>1</v>
      </c>
      <c r="L191">
        <v>0</v>
      </c>
    </row>
    <row r="192" spans="2:12" ht="12.75">
      <c r="B192">
        <v>1.1</v>
      </c>
      <c r="C192">
        <v>0.180964</v>
      </c>
      <c r="D192">
        <v>0.439194</v>
      </c>
      <c r="E192">
        <v>0.414679</v>
      </c>
      <c r="F192">
        <v>0.340309</v>
      </c>
      <c r="G192">
        <v>0.642678</v>
      </c>
      <c r="H192">
        <v>0.354698</v>
      </c>
      <c r="I192">
        <v>0.861174</v>
      </c>
      <c r="J192">
        <v>0.509946</v>
      </c>
      <c r="K192">
        <v>1</v>
      </c>
      <c r="L192">
        <v>0</v>
      </c>
    </row>
    <row r="193" spans="2:12" ht="12.75">
      <c r="B193">
        <v>1.15</v>
      </c>
      <c r="C193">
        <v>0.192584</v>
      </c>
      <c r="D193">
        <v>0.421538</v>
      </c>
      <c r="E193">
        <v>0.429459</v>
      </c>
      <c r="F193">
        <v>0.335544</v>
      </c>
      <c r="G193">
        <v>0.656769</v>
      </c>
      <c r="H193">
        <v>0.355449</v>
      </c>
      <c r="I193">
        <v>0.870797</v>
      </c>
      <c r="J193">
        <v>0.527585</v>
      </c>
      <c r="K193">
        <v>1</v>
      </c>
      <c r="L193">
        <v>0</v>
      </c>
    </row>
    <row r="194" spans="2:12" ht="12.75">
      <c r="B194">
        <v>1.2</v>
      </c>
      <c r="C194">
        <v>0.204729</v>
      </c>
      <c r="D194">
        <v>0.402331</v>
      </c>
      <c r="E194">
        <v>0.4445</v>
      </c>
      <c r="F194">
        <v>0.328965</v>
      </c>
      <c r="G194">
        <v>0.670833</v>
      </c>
      <c r="H194">
        <v>0.355449</v>
      </c>
      <c r="I194">
        <v>0.880112</v>
      </c>
      <c r="J194">
        <v>0.546489</v>
      </c>
      <c r="K194">
        <v>1</v>
      </c>
      <c r="L194">
        <v>0</v>
      </c>
    </row>
    <row r="195" spans="2:12" ht="12.75">
      <c r="B195">
        <v>1.25</v>
      </c>
      <c r="C195">
        <v>0.217458</v>
      </c>
      <c r="D195">
        <v>0.383041</v>
      </c>
      <c r="E195">
        <v>0.459854</v>
      </c>
      <c r="F195">
        <v>0.322019</v>
      </c>
      <c r="G195">
        <v>0.68491</v>
      </c>
      <c r="H195">
        <v>0.355449</v>
      </c>
      <c r="I195">
        <v>0.88914</v>
      </c>
      <c r="J195">
        <v>0.562994</v>
      </c>
      <c r="K195">
        <v>1</v>
      </c>
      <c r="L195">
        <v>0</v>
      </c>
    </row>
    <row r="196" spans="2:12" ht="12.75">
      <c r="B196">
        <v>1.3</v>
      </c>
      <c r="C196">
        <v>0.230839</v>
      </c>
      <c r="D196">
        <v>0.363931</v>
      </c>
      <c r="E196">
        <v>0.475576</v>
      </c>
      <c r="F196">
        <v>0.31418</v>
      </c>
      <c r="G196">
        <v>0.699036</v>
      </c>
      <c r="H196">
        <v>0.352463</v>
      </c>
      <c r="I196">
        <v>0.897901</v>
      </c>
      <c r="J196">
        <v>0.578525</v>
      </c>
      <c r="K196">
        <v>1</v>
      </c>
      <c r="L196">
        <v>0</v>
      </c>
    </row>
    <row r="197" spans="2:12" ht="12.75">
      <c r="B197">
        <v>1.35</v>
      </c>
      <c r="C197">
        <v>0.244958</v>
      </c>
      <c r="D197">
        <v>0.343795</v>
      </c>
      <c r="E197">
        <v>0.491734</v>
      </c>
      <c r="F197">
        <v>0.304487</v>
      </c>
      <c r="G197">
        <v>0.713256</v>
      </c>
      <c r="H197">
        <v>0.350255</v>
      </c>
      <c r="I197">
        <v>0.906413</v>
      </c>
      <c r="J197">
        <v>0.594937</v>
      </c>
      <c r="K197">
        <v>1</v>
      </c>
      <c r="L197">
        <v>0</v>
      </c>
    </row>
    <row r="198" spans="2:12" ht="12.75">
      <c r="B198">
        <v>1.4</v>
      </c>
      <c r="C198">
        <v>0.259917</v>
      </c>
      <c r="D198">
        <v>0.324511</v>
      </c>
      <c r="E198">
        <v>0.508405</v>
      </c>
      <c r="F198">
        <v>0.294337</v>
      </c>
      <c r="G198">
        <v>0.727616</v>
      </c>
      <c r="H198">
        <v>0.346637</v>
      </c>
      <c r="I198">
        <v>0.914691</v>
      </c>
      <c r="J198">
        <v>0.612307</v>
      </c>
      <c r="K198">
        <v>1</v>
      </c>
      <c r="L198">
        <v>0</v>
      </c>
    </row>
    <row r="199" spans="2:12" ht="12.75">
      <c r="B199">
        <v>1.45</v>
      </c>
      <c r="C199">
        <v>0.275842</v>
      </c>
      <c r="D199">
        <v>0.303385</v>
      </c>
      <c r="E199">
        <v>0.525681</v>
      </c>
      <c r="F199">
        <v>0.283878</v>
      </c>
      <c r="G199">
        <v>0.742169</v>
      </c>
      <c r="H199">
        <v>0.340309</v>
      </c>
      <c r="I199">
        <v>0.922751</v>
      </c>
      <c r="J199">
        <v>0.62836</v>
      </c>
      <c r="K199">
        <v>1</v>
      </c>
      <c r="L199">
        <v>0</v>
      </c>
    </row>
    <row r="200" spans="2:12" ht="12.75">
      <c r="B200">
        <v>1.5</v>
      </c>
      <c r="C200">
        <v>0.292893</v>
      </c>
      <c r="D200">
        <v>0.282921</v>
      </c>
      <c r="E200">
        <v>0.543678</v>
      </c>
      <c r="F200">
        <v>0.271476</v>
      </c>
      <c r="G200">
        <v>0.756978</v>
      </c>
      <c r="H200">
        <v>0.334207</v>
      </c>
      <c r="I200">
        <v>0.930605</v>
      </c>
      <c r="J200">
        <v>0.645278</v>
      </c>
      <c r="K200">
        <v>1</v>
      </c>
      <c r="L200">
        <v>0</v>
      </c>
    </row>
    <row r="201" spans="2:12" ht="12.75">
      <c r="B201">
        <v>1.55</v>
      </c>
      <c r="C201">
        <v>0.311275</v>
      </c>
      <c r="D201">
        <v>0.261327</v>
      </c>
      <c r="E201">
        <v>0.56254</v>
      </c>
      <c r="F201">
        <v>0.258509</v>
      </c>
      <c r="G201">
        <v>0.772118</v>
      </c>
      <c r="H201">
        <v>0.325771</v>
      </c>
      <c r="I201">
        <v>0.938265</v>
      </c>
      <c r="J201">
        <v>0.66052</v>
      </c>
      <c r="K201">
        <v>1</v>
      </c>
      <c r="L201">
        <v>0</v>
      </c>
    </row>
    <row r="202" spans="2:12" ht="12.75">
      <c r="B202">
        <v>1.6</v>
      </c>
      <c r="C202">
        <v>0.33126</v>
      </c>
      <c r="D202">
        <v>0.238992</v>
      </c>
      <c r="E202">
        <v>0.582454</v>
      </c>
      <c r="F202">
        <v>0.243855</v>
      </c>
      <c r="G202">
        <v>0.787683</v>
      </c>
      <c r="H202">
        <v>0.316551</v>
      </c>
      <c r="I202">
        <v>0.945742</v>
      </c>
      <c r="J202">
        <v>0.676501</v>
      </c>
      <c r="K202">
        <v>1</v>
      </c>
      <c r="L202">
        <v>0</v>
      </c>
    </row>
    <row r="203" spans="2:12" ht="12.75">
      <c r="B203">
        <v>1.65</v>
      </c>
      <c r="C203">
        <v>0.353216</v>
      </c>
      <c r="D203">
        <v>0.21648</v>
      </c>
      <c r="E203">
        <v>0.603668</v>
      </c>
      <c r="F203">
        <v>0.227951</v>
      </c>
      <c r="G203">
        <v>0.803794</v>
      </c>
      <c r="H203">
        <v>0.304487</v>
      </c>
      <c r="I203">
        <v>0.953045</v>
      </c>
      <c r="J203">
        <v>0.693273</v>
      </c>
      <c r="K203">
        <v>1</v>
      </c>
      <c r="L203">
        <v>0</v>
      </c>
    </row>
    <row r="204" spans="2:12" ht="12.75">
      <c r="B204">
        <v>1.7</v>
      </c>
      <c r="C204">
        <v>0.377667</v>
      </c>
      <c r="D204">
        <v>0.192842</v>
      </c>
      <c r="E204">
        <v>0.626532</v>
      </c>
      <c r="F204">
        <v>0.209978</v>
      </c>
      <c r="G204">
        <v>0.820616</v>
      </c>
      <c r="H204">
        <v>0.290263</v>
      </c>
      <c r="I204">
        <v>0.960185</v>
      </c>
      <c r="J204">
        <v>0.707899</v>
      </c>
      <c r="K204">
        <v>1</v>
      </c>
      <c r="L204">
        <v>0</v>
      </c>
    </row>
    <row r="205" spans="2:12" ht="12.75">
      <c r="B205">
        <v>1.75</v>
      </c>
      <c r="C205">
        <v>0.405396</v>
      </c>
      <c r="D205">
        <v>0.168277</v>
      </c>
      <c r="E205">
        <v>0.651555</v>
      </c>
      <c r="F205">
        <v>0.189788</v>
      </c>
      <c r="G205">
        <v>0.83838</v>
      </c>
      <c r="H205">
        <v>0.2728</v>
      </c>
      <c r="I205">
        <v>0.967168</v>
      </c>
      <c r="J205">
        <v>0.723156</v>
      </c>
      <c r="K205">
        <v>1</v>
      </c>
      <c r="L205">
        <v>0</v>
      </c>
    </row>
    <row r="206" spans="2:12" ht="12.75">
      <c r="B206">
        <v>1.8</v>
      </c>
      <c r="C206">
        <v>0.437659</v>
      </c>
      <c r="D206">
        <v>0.14218</v>
      </c>
      <c r="E206">
        <v>0.679539</v>
      </c>
      <c r="F206">
        <v>0.167437</v>
      </c>
      <c r="G206">
        <v>0.857441</v>
      </c>
      <c r="H206">
        <v>0.25191</v>
      </c>
      <c r="I206">
        <v>0.974004</v>
      </c>
      <c r="J206">
        <v>0.739084</v>
      </c>
      <c r="K206">
        <v>1</v>
      </c>
      <c r="L206">
        <v>0</v>
      </c>
    </row>
    <row r="207" spans="2:12" ht="12.75">
      <c r="B207">
        <v>1.85</v>
      </c>
      <c r="C207">
        <v>0.476682</v>
      </c>
      <c r="D207">
        <v>0.114598</v>
      </c>
      <c r="E207">
        <v>0.711876</v>
      </c>
      <c r="F207">
        <v>0.141819</v>
      </c>
      <c r="G207">
        <v>0.878392</v>
      </c>
      <c r="H207">
        <v>0.225198</v>
      </c>
      <c r="I207">
        <v>0.980698</v>
      </c>
      <c r="J207">
        <v>0.75573</v>
      </c>
      <c r="K207">
        <v>1</v>
      </c>
      <c r="L207">
        <v>0</v>
      </c>
    </row>
    <row r="208" spans="2:12" ht="12.75">
      <c r="B208">
        <v>1.9</v>
      </c>
      <c r="C208">
        <v>0.527129</v>
      </c>
      <c r="D208">
        <v>0.084563</v>
      </c>
      <c r="E208">
        <v>0.751395</v>
      </c>
      <c r="F208">
        <v>0.111477</v>
      </c>
      <c r="G208">
        <v>0.902389</v>
      </c>
      <c r="H208">
        <v>0.190867</v>
      </c>
      <c r="I208">
        <v>0.987259</v>
      </c>
      <c r="J208">
        <v>0.769597</v>
      </c>
      <c r="K208">
        <v>1</v>
      </c>
      <c r="L208">
        <v>0</v>
      </c>
    </row>
    <row r="209" spans="2:12" ht="12.75">
      <c r="B209">
        <v>1.95</v>
      </c>
      <c r="C209">
        <v>0.602365</v>
      </c>
      <c r="D209">
        <v>0.050261</v>
      </c>
      <c r="E209">
        <v>0.80588</v>
      </c>
      <c r="F209">
        <v>0.072849</v>
      </c>
      <c r="G209">
        <v>0.932414</v>
      </c>
      <c r="H209">
        <v>0.140985</v>
      </c>
      <c r="I209">
        <v>0.993691</v>
      </c>
      <c r="J209">
        <v>0.787663</v>
      </c>
      <c r="K209">
        <v>1</v>
      </c>
      <c r="L209">
        <v>0</v>
      </c>
    </row>
    <row r="210" spans="2:12" ht="12.75">
      <c r="B210">
        <v>1.975</v>
      </c>
      <c r="C210">
        <v>0.66563</v>
      </c>
      <c r="D210">
        <v>0.029863</v>
      </c>
      <c r="E210">
        <v>0.84777</v>
      </c>
      <c r="F210">
        <v>0.047101</v>
      </c>
      <c r="G210">
        <v>0.952879</v>
      </c>
      <c r="H210">
        <v>0.10255</v>
      </c>
      <c r="I210">
        <v>0.99686</v>
      </c>
      <c r="J210">
        <v>0.795129</v>
      </c>
      <c r="K210">
        <v>1</v>
      </c>
      <c r="L210">
        <v>0</v>
      </c>
    </row>
    <row r="211" spans="2:12" ht="12.75">
      <c r="B211">
        <v>1.9875</v>
      </c>
      <c r="C211">
        <v>0.718829</v>
      </c>
      <c r="D211">
        <v>0.017731</v>
      </c>
      <c r="E211">
        <v>0.880263</v>
      </c>
      <c r="F211">
        <v>0.030218</v>
      </c>
      <c r="G211">
        <v>0.967</v>
      </c>
      <c r="H211">
        <v>0.073941</v>
      </c>
      <c r="I211">
        <v>0.998434</v>
      </c>
      <c r="J211">
        <v>0.795129</v>
      </c>
      <c r="K211">
        <v>1</v>
      </c>
      <c r="L211">
        <v>0</v>
      </c>
    </row>
    <row r="212" spans="2:12" ht="12.75">
      <c r="B212">
        <v>1.99375</v>
      </c>
      <c r="C212">
        <v>0.763565</v>
      </c>
      <c r="D212">
        <v>0.010512</v>
      </c>
      <c r="E212">
        <v>0.905618</v>
      </c>
      <c r="F212">
        <v>0.019264</v>
      </c>
      <c r="G212">
        <v>0.97682</v>
      </c>
      <c r="H212">
        <v>0.052858</v>
      </c>
      <c r="I212">
        <v>0.999218</v>
      </c>
      <c r="J212">
        <v>0.795129</v>
      </c>
      <c r="K212">
        <v>1</v>
      </c>
      <c r="L212">
        <v>0</v>
      </c>
    </row>
    <row r="213" spans="2:12" ht="12.75">
      <c r="B213">
        <v>1.996875</v>
      </c>
      <c r="C213">
        <v>0.801182</v>
      </c>
      <c r="D213">
        <v>0.00621</v>
      </c>
      <c r="E213">
        <v>0.925485</v>
      </c>
      <c r="F213">
        <v>0.0122</v>
      </c>
      <c r="G213">
        <v>0.983685</v>
      </c>
      <c r="H213">
        <v>0.037592</v>
      </c>
      <c r="I213">
        <v>0.999609</v>
      </c>
      <c r="J213">
        <v>0.802738</v>
      </c>
      <c r="K213">
        <v>1</v>
      </c>
      <c r="L213">
        <v>0</v>
      </c>
    </row>
    <row r="214" spans="2:12" ht="12.75">
      <c r="B214">
        <v>1.998437</v>
      </c>
      <c r="C214">
        <v>0.832815</v>
      </c>
      <c r="D214">
        <v>0.003648</v>
      </c>
      <c r="E214">
        <v>0.9411</v>
      </c>
      <c r="F214">
        <v>0.007669</v>
      </c>
      <c r="G214">
        <v>0.988501</v>
      </c>
      <c r="H214">
        <v>0.026538</v>
      </c>
      <c r="I214">
        <v>0.999805</v>
      </c>
      <c r="J214">
        <v>0.798915</v>
      </c>
      <c r="K214">
        <v>1</v>
      </c>
      <c r="L214">
        <v>0</v>
      </c>
    </row>
    <row r="215" spans="2:12" ht="12.75">
      <c r="B215">
        <v>1.9998</v>
      </c>
      <c r="C215">
        <v>0.900002</v>
      </c>
      <c r="D215">
        <v>0.000629</v>
      </c>
      <c r="E215">
        <v>0.970541</v>
      </c>
      <c r="F215">
        <v>0.001636</v>
      </c>
      <c r="G215">
        <v>0.995906</v>
      </c>
      <c r="H215">
        <v>0.008325</v>
      </c>
      <c r="I215">
        <v>0.999975</v>
      </c>
      <c r="J215">
        <v>0.802738</v>
      </c>
      <c r="K215">
        <v>1</v>
      </c>
      <c r="L215">
        <v>0</v>
      </c>
    </row>
    <row r="217" spans="3:13" ht="12.75">
      <c r="C217">
        <v>0</v>
      </c>
      <c r="E217">
        <v>1</v>
      </c>
      <c r="G217">
        <v>2</v>
      </c>
      <c r="I217">
        <v>3</v>
      </c>
      <c r="K217">
        <v>4</v>
      </c>
      <c r="M217">
        <v>5</v>
      </c>
    </row>
    <row r="218" spans="2:14" ht="12.75">
      <c r="B218">
        <v>0.0002</v>
      </c>
      <c r="C218">
        <v>0</v>
      </c>
      <c r="D218">
        <v>0</v>
      </c>
      <c r="E218">
        <v>2E-05</v>
      </c>
      <c r="F218">
        <v>1.000132</v>
      </c>
      <c r="G218">
        <v>0.003172</v>
      </c>
      <c r="H218">
        <v>0.010739</v>
      </c>
      <c r="I218">
        <v>0.021783</v>
      </c>
      <c r="J218">
        <v>0.002205</v>
      </c>
      <c r="K218">
        <v>0.067813</v>
      </c>
      <c r="L218">
        <v>0.000916</v>
      </c>
      <c r="M218">
        <v>0.158489</v>
      </c>
      <c r="N218">
        <v>0.000487</v>
      </c>
    </row>
    <row r="219" spans="2:14" ht="12.75">
      <c r="B219">
        <v>0.001563</v>
      </c>
      <c r="C219">
        <v>0</v>
      </c>
      <c r="D219">
        <v>0</v>
      </c>
      <c r="E219">
        <v>0.000156</v>
      </c>
      <c r="F219">
        <v>0.999534</v>
      </c>
      <c r="G219">
        <v>0.008918</v>
      </c>
      <c r="H219">
        <v>0.034178</v>
      </c>
      <c r="I219">
        <v>0.043709</v>
      </c>
      <c r="J219">
        <v>0.010259</v>
      </c>
      <c r="K219">
        <v>0.114522</v>
      </c>
      <c r="L219">
        <v>0.005193</v>
      </c>
      <c r="M219">
        <v>0.239088</v>
      </c>
      <c r="N219">
        <v>0.003183</v>
      </c>
    </row>
    <row r="220" spans="2:14" ht="12.75">
      <c r="B220">
        <v>0.003125</v>
      </c>
      <c r="C220">
        <v>0</v>
      </c>
      <c r="D220">
        <v>0</v>
      </c>
      <c r="E220">
        <v>0.000313</v>
      </c>
      <c r="F220">
        <v>0.998937</v>
      </c>
      <c r="G220">
        <v>0.01266</v>
      </c>
      <c r="H220">
        <v>0.048366</v>
      </c>
      <c r="I220">
        <v>0.055404</v>
      </c>
      <c r="J220">
        <v>0.016265</v>
      </c>
      <c r="K220">
        <v>0.136868</v>
      </c>
      <c r="L220">
        <v>0.00875</v>
      </c>
      <c r="M220">
        <v>0.27464</v>
      </c>
      <c r="N220">
        <v>0.005616</v>
      </c>
    </row>
    <row r="221" spans="2:14" ht="12.75">
      <c r="B221">
        <v>0.00625</v>
      </c>
      <c r="C221">
        <v>0</v>
      </c>
      <c r="D221">
        <v>0</v>
      </c>
      <c r="E221">
        <v>0.000626</v>
      </c>
      <c r="F221">
        <v>0.997467</v>
      </c>
      <c r="G221">
        <v>0.018</v>
      </c>
      <c r="H221">
        <v>0.067914</v>
      </c>
      <c r="I221">
        <v>0.070353</v>
      </c>
      <c r="J221">
        <v>0.025533</v>
      </c>
      <c r="K221">
        <v>0.163763</v>
      </c>
      <c r="L221">
        <v>0.014604</v>
      </c>
      <c r="M221">
        <v>0.315479</v>
      </c>
      <c r="N221">
        <v>0.009841</v>
      </c>
    </row>
    <row r="222" spans="2:14" ht="12.75">
      <c r="B222">
        <v>0.0125</v>
      </c>
      <c r="C222">
        <v>0</v>
      </c>
      <c r="D222">
        <v>0</v>
      </c>
      <c r="E222">
        <v>0.001253</v>
      </c>
      <c r="F222">
        <v>0.994793</v>
      </c>
      <c r="G222">
        <v>0.025654</v>
      </c>
      <c r="H222">
        <v>0.094725</v>
      </c>
      <c r="I222">
        <v>0.089544</v>
      </c>
      <c r="J222">
        <v>0.039788</v>
      </c>
      <c r="K222">
        <v>0.196231</v>
      </c>
      <c r="L222">
        <v>0.024229</v>
      </c>
      <c r="M222">
        <v>0.36239</v>
      </c>
      <c r="N222">
        <v>0.01719</v>
      </c>
    </row>
    <row r="223" spans="2:14" ht="12.75">
      <c r="B223">
        <v>0.025</v>
      </c>
      <c r="C223">
        <v>0</v>
      </c>
      <c r="D223">
        <v>0</v>
      </c>
      <c r="E223">
        <v>0.002513</v>
      </c>
      <c r="F223">
        <v>0.990103</v>
      </c>
      <c r="G223">
        <v>0.036689</v>
      </c>
      <c r="H223">
        <v>0.131098</v>
      </c>
      <c r="I223">
        <v>0.114334</v>
      </c>
      <c r="J223">
        <v>0.061438</v>
      </c>
      <c r="K223">
        <v>0.235591</v>
      </c>
      <c r="L223">
        <v>0.039927</v>
      </c>
      <c r="M223">
        <v>0.416277</v>
      </c>
      <c r="N223">
        <v>0.029981</v>
      </c>
    </row>
    <row r="224" spans="2:14" ht="12.75">
      <c r="B224">
        <v>0.05</v>
      </c>
      <c r="C224">
        <v>0</v>
      </c>
      <c r="D224">
        <v>0</v>
      </c>
      <c r="E224">
        <v>0.005051</v>
      </c>
      <c r="F224">
        <v>0.97996</v>
      </c>
      <c r="G224">
        <v>0.052745</v>
      </c>
      <c r="H224">
        <v>0.179244</v>
      </c>
      <c r="I224">
        <v>0.146633</v>
      </c>
      <c r="J224">
        <v>0.093872</v>
      </c>
      <c r="K224">
        <v>0.283582</v>
      </c>
      <c r="L224">
        <v>0.065294</v>
      </c>
      <c r="M224">
        <v>0.478176</v>
      </c>
      <c r="N224">
        <v>0.052249</v>
      </c>
    </row>
    <row r="225" spans="2:14" ht="12.75">
      <c r="B225">
        <v>0.1</v>
      </c>
      <c r="C225">
        <v>0</v>
      </c>
      <c r="D225">
        <v>0</v>
      </c>
      <c r="E225">
        <v>0.010206</v>
      </c>
      <c r="F225">
        <v>0.959812</v>
      </c>
      <c r="G225">
        <v>0.07644</v>
      </c>
      <c r="H225">
        <v>0.240879</v>
      </c>
      <c r="I225">
        <v>0.189255</v>
      </c>
      <c r="J225">
        <v>0.141252</v>
      </c>
      <c r="K225">
        <v>0.342592</v>
      </c>
      <c r="L225">
        <v>0.105717</v>
      </c>
      <c r="M225">
        <v>0.54928</v>
      </c>
      <c r="N225">
        <v>0.090983</v>
      </c>
    </row>
    <row r="226" spans="2:14" ht="12.75">
      <c r="B226">
        <v>0.15</v>
      </c>
      <c r="C226">
        <v>0</v>
      </c>
      <c r="D226">
        <v>0</v>
      </c>
      <c r="E226">
        <v>0.015471</v>
      </c>
      <c r="F226">
        <v>0.939736</v>
      </c>
      <c r="G226">
        <v>0.095501</v>
      </c>
      <c r="H226">
        <v>0.282623</v>
      </c>
      <c r="I226">
        <v>0.22064</v>
      </c>
      <c r="J226">
        <v>0.177396</v>
      </c>
      <c r="K226">
        <v>0.383543</v>
      </c>
      <c r="L226">
        <v>0.139115</v>
      </c>
      <c r="M226">
        <v>0.595679</v>
      </c>
      <c r="N226">
        <v>0.125955</v>
      </c>
    </row>
    <row r="227" spans="2:14" ht="12.75">
      <c r="B227">
        <v>0.2</v>
      </c>
      <c r="C227">
        <v>0</v>
      </c>
      <c r="D227">
        <v>0</v>
      </c>
      <c r="E227">
        <v>0.020852</v>
      </c>
      <c r="F227">
        <v>0.919299</v>
      </c>
      <c r="G227">
        <v>0.112235</v>
      </c>
      <c r="H227">
        <v>0.314033</v>
      </c>
      <c r="I227">
        <v>0.246636</v>
      </c>
      <c r="J227">
        <v>0.207126</v>
      </c>
      <c r="K227">
        <v>0.41611</v>
      </c>
      <c r="L227">
        <v>0.168277</v>
      </c>
      <c r="M227">
        <v>0.630957</v>
      </c>
      <c r="N227">
        <v>0.158425</v>
      </c>
    </row>
    <row r="228" spans="2:14" ht="12.75">
      <c r="B228">
        <v>0.25</v>
      </c>
      <c r="C228">
        <v>0</v>
      </c>
      <c r="D228">
        <v>0</v>
      </c>
      <c r="E228">
        <v>0.026353</v>
      </c>
      <c r="F228">
        <v>0.898679</v>
      </c>
      <c r="G228">
        <v>0.127536</v>
      </c>
      <c r="H228">
        <v>0.338763</v>
      </c>
      <c r="I228">
        <v>0.269379</v>
      </c>
      <c r="J228">
        <v>0.232371</v>
      </c>
      <c r="K228">
        <v>0.443699</v>
      </c>
      <c r="L228">
        <v>0.194406</v>
      </c>
      <c r="M228">
        <v>0.659754</v>
      </c>
      <c r="N228">
        <v>0.189359</v>
      </c>
    </row>
    <row r="229" spans="2:14" ht="12.75">
      <c r="B229">
        <v>0.3</v>
      </c>
      <c r="C229">
        <v>0</v>
      </c>
      <c r="D229">
        <v>0</v>
      </c>
      <c r="E229">
        <v>0.031981</v>
      </c>
      <c r="F229">
        <v>0.878388</v>
      </c>
      <c r="G229">
        <v>0.141865</v>
      </c>
      <c r="H229">
        <v>0.358679</v>
      </c>
      <c r="I229">
        <v>0.289918</v>
      </c>
      <c r="J229">
        <v>0.2542</v>
      </c>
      <c r="K229">
        <v>0.46795</v>
      </c>
      <c r="L229">
        <v>0.218169</v>
      </c>
      <c r="M229">
        <v>0.684255</v>
      </c>
      <c r="N229">
        <v>0.21931</v>
      </c>
    </row>
    <row r="230" spans="2:14" ht="12.75">
      <c r="B230">
        <v>0.35</v>
      </c>
      <c r="C230">
        <v>0</v>
      </c>
      <c r="D230">
        <v>0</v>
      </c>
      <c r="E230">
        <v>0.037744</v>
      </c>
      <c r="F230">
        <v>0.857621</v>
      </c>
      <c r="G230">
        <v>0.155495</v>
      </c>
      <c r="H230">
        <v>0.374701</v>
      </c>
      <c r="I230">
        <v>0.308862</v>
      </c>
      <c r="J230">
        <v>0.273467</v>
      </c>
      <c r="K230">
        <v>0.489792</v>
      </c>
      <c r="L230">
        <v>0.239675</v>
      </c>
      <c r="M230">
        <v>0.70568</v>
      </c>
      <c r="N230">
        <v>0.248184</v>
      </c>
    </row>
    <row r="231" spans="2:14" ht="12.75">
      <c r="B231">
        <v>0.4</v>
      </c>
      <c r="C231">
        <v>0</v>
      </c>
      <c r="D231">
        <v>0</v>
      </c>
      <c r="E231">
        <v>0.043648</v>
      </c>
      <c r="F231">
        <v>0.836508</v>
      </c>
      <c r="G231">
        <v>0.168609</v>
      </c>
      <c r="H231">
        <v>0.387688</v>
      </c>
      <c r="I231">
        <v>0.326598</v>
      </c>
      <c r="J231">
        <v>0.290263</v>
      </c>
      <c r="K231">
        <v>0.509808</v>
      </c>
      <c r="L231">
        <v>0.259709</v>
      </c>
      <c r="M231">
        <v>0.72478</v>
      </c>
      <c r="N231">
        <v>0.275941</v>
      </c>
    </row>
    <row r="232" spans="2:14" ht="12.75">
      <c r="B232">
        <v>0.45</v>
      </c>
      <c r="C232">
        <v>0</v>
      </c>
      <c r="D232">
        <v>0</v>
      </c>
      <c r="E232">
        <v>0.049701</v>
      </c>
      <c r="F232">
        <v>0.815665</v>
      </c>
      <c r="G232">
        <v>0.181333</v>
      </c>
      <c r="H232">
        <v>0.398036</v>
      </c>
      <c r="I232">
        <v>0.343392</v>
      </c>
      <c r="J232">
        <v>0.30504</v>
      </c>
      <c r="K232">
        <v>0.528391</v>
      </c>
      <c r="L232">
        <v>0.278229</v>
      </c>
      <c r="M232">
        <v>0.742056</v>
      </c>
      <c r="N232">
        <v>0.302838</v>
      </c>
    </row>
    <row r="233" spans="2:14" ht="12.75">
      <c r="B233">
        <v>0.5</v>
      </c>
      <c r="C233">
        <v>0</v>
      </c>
      <c r="D233">
        <v>0</v>
      </c>
      <c r="E233">
        <v>0.055912</v>
      </c>
      <c r="F233">
        <v>0.794658</v>
      </c>
      <c r="G233">
        <v>0.193764</v>
      </c>
      <c r="H233">
        <v>0.406228</v>
      </c>
      <c r="I233">
        <v>0.359436</v>
      </c>
      <c r="J233">
        <v>0.318353</v>
      </c>
      <c r="K233">
        <v>0.545819</v>
      </c>
      <c r="L233">
        <v>0.295374</v>
      </c>
      <c r="M233">
        <v>0.757858</v>
      </c>
      <c r="N233">
        <v>0.33026</v>
      </c>
    </row>
    <row r="234" spans="2:14" ht="12.75">
      <c r="B234">
        <v>0.55</v>
      </c>
      <c r="C234">
        <v>0</v>
      </c>
      <c r="D234">
        <v>0</v>
      </c>
      <c r="E234">
        <v>0.062292</v>
      </c>
      <c r="F234">
        <v>0.772921</v>
      </c>
      <c r="G234">
        <v>0.205975</v>
      </c>
      <c r="H234">
        <v>0.41247</v>
      </c>
      <c r="I234">
        <v>0.374874</v>
      </c>
      <c r="J234">
        <v>0.329611</v>
      </c>
      <c r="K234">
        <v>0.562301</v>
      </c>
      <c r="L234">
        <v>0.311266</v>
      </c>
      <c r="M234">
        <v>0.772443</v>
      </c>
      <c r="N234">
        <v>0.356204</v>
      </c>
    </row>
    <row r="235" spans="2:14" ht="12.75">
      <c r="B235">
        <v>0.6</v>
      </c>
      <c r="C235">
        <v>0</v>
      </c>
      <c r="D235">
        <v>0</v>
      </c>
      <c r="E235">
        <v>0.06885</v>
      </c>
      <c r="F235">
        <v>0.75192</v>
      </c>
      <c r="G235">
        <v>0.218027</v>
      </c>
      <c r="H235">
        <v>0.416825</v>
      </c>
      <c r="I235">
        <v>0.389818</v>
      </c>
      <c r="J235">
        <v>0.339276</v>
      </c>
      <c r="K235">
        <v>0.577992</v>
      </c>
      <c r="L235">
        <v>0.325771</v>
      </c>
      <c r="M235">
        <v>0.786003</v>
      </c>
      <c r="N235">
        <v>0.3813</v>
      </c>
    </row>
    <row r="236" spans="2:14" ht="12.75">
      <c r="B236">
        <v>0.65</v>
      </c>
      <c r="C236">
        <v>0</v>
      </c>
      <c r="D236">
        <v>0</v>
      </c>
      <c r="E236">
        <v>0.075598</v>
      </c>
      <c r="F236">
        <v>0.730238</v>
      </c>
      <c r="G236">
        <v>0.229971</v>
      </c>
      <c r="H236">
        <v>0.419955</v>
      </c>
      <c r="I236">
        <v>0.404359</v>
      </c>
      <c r="J236">
        <v>0.348075</v>
      </c>
      <c r="K236">
        <v>0.593017</v>
      </c>
      <c r="L236">
        <v>0.33962</v>
      </c>
      <c r="M236">
        <v>0.798687</v>
      </c>
      <c r="N236">
        <v>0.407214</v>
      </c>
    </row>
    <row r="237" spans="2:14" ht="12.75">
      <c r="B237">
        <v>0.7</v>
      </c>
      <c r="C237">
        <v>0</v>
      </c>
      <c r="D237">
        <v>0</v>
      </c>
      <c r="E237">
        <v>0.082549</v>
      </c>
      <c r="F237">
        <v>0.708273</v>
      </c>
      <c r="G237">
        <v>0.24185</v>
      </c>
      <c r="H237">
        <v>0.421538</v>
      </c>
      <c r="I237">
        <v>0.418572</v>
      </c>
      <c r="J237">
        <v>0.355073</v>
      </c>
      <c r="K237">
        <v>0.607477</v>
      </c>
      <c r="L237">
        <v>0.351724</v>
      </c>
      <c r="M237">
        <v>0.810613</v>
      </c>
      <c r="N237">
        <v>0.431291</v>
      </c>
    </row>
    <row r="238" spans="2:14" ht="12.75">
      <c r="B238">
        <v>0.75</v>
      </c>
      <c r="C238">
        <v>0</v>
      </c>
      <c r="D238">
        <v>0</v>
      </c>
      <c r="E238">
        <v>0.089718</v>
      </c>
      <c r="F238">
        <v>0.686536</v>
      </c>
      <c r="G238">
        <v>0.253704</v>
      </c>
      <c r="H238">
        <v>0.421538</v>
      </c>
      <c r="I238">
        <v>0.432518</v>
      </c>
      <c r="J238">
        <v>0.361189</v>
      </c>
      <c r="K238">
        <v>0.621453</v>
      </c>
      <c r="L238">
        <v>0.363143</v>
      </c>
      <c r="M238">
        <v>0.821876</v>
      </c>
      <c r="N238">
        <v>0.455903</v>
      </c>
    </row>
    <row r="239" spans="2:14" ht="12.75">
      <c r="B239">
        <v>0.8</v>
      </c>
      <c r="C239">
        <v>0</v>
      </c>
      <c r="D239">
        <v>0</v>
      </c>
      <c r="E239">
        <v>0.09712</v>
      </c>
      <c r="F239">
        <v>0.664444</v>
      </c>
      <c r="G239">
        <v>0.265569</v>
      </c>
      <c r="H239">
        <v>0.420482</v>
      </c>
      <c r="I239">
        <v>0.446254</v>
      </c>
      <c r="J239">
        <v>0.366315</v>
      </c>
      <c r="K239">
        <v>0.635015</v>
      </c>
      <c r="L239">
        <v>0.373657</v>
      </c>
      <c r="M239">
        <v>0.832553</v>
      </c>
      <c r="N239">
        <v>0.480723</v>
      </c>
    </row>
    <row r="240" spans="2:14" ht="12.75">
      <c r="B240">
        <v>0.85</v>
      </c>
      <c r="C240">
        <v>0</v>
      </c>
      <c r="D240">
        <v>0</v>
      </c>
      <c r="E240">
        <v>0.104772</v>
      </c>
      <c r="F240">
        <v>0.64219</v>
      </c>
      <c r="G240">
        <v>0.277479</v>
      </c>
      <c r="H240">
        <v>0.418384</v>
      </c>
      <c r="I240">
        <v>0.459827</v>
      </c>
      <c r="J240">
        <v>0.370358</v>
      </c>
      <c r="K240">
        <v>0.648221</v>
      </c>
      <c r="L240">
        <v>0.383041</v>
      </c>
      <c r="M240">
        <v>0.842709</v>
      </c>
      <c r="N240">
        <v>0.50382</v>
      </c>
    </row>
    <row r="241" spans="2:14" ht="12.75">
      <c r="B241">
        <v>0.9</v>
      </c>
      <c r="C241">
        <v>0</v>
      </c>
      <c r="D241">
        <v>0</v>
      </c>
      <c r="E241">
        <v>0.112696</v>
      </c>
      <c r="F241">
        <v>0.619657</v>
      </c>
      <c r="G241">
        <v>0.289467</v>
      </c>
      <c r="H241">
        <v>0.415278</v>
      </c>
      <c r="I241">
        <v>0.473283</v>
      </c>
      <c r="J241">
        <v>0.372827</v>
      </c>
      <c r="K241">
        <v>0.661122</v>
      </c>
      <c r="L241">
        <v>0.391991</v>
      </c>
      <c r="M241">
        <v>0.852398</v>
      </c>
      <c r="N241">
        <v>0.527585</v>
      </c>
    </row>
    <row r="242" spans="2:14" ht="12.75">
      <c r="B242">
        <v>0.95</v>
      </c>
      <c r="C242">
        <v>0</v>
      </c>
      <c r="D242">
        <v>0</v>
      </c>
      <c r="E242">
        <v>0.120913</v>
      </c>
      <c r="F242">
        <v>0.597054</v>
      </c>
      <c r="G242">
        <v>0.301566</v>
      </c>
      <c r="H242">
        <v>0.411206</v>
      </c>
      <c r="I242">
        <v>0.48666</v>
      </c>
      <c r="J242">
        <v>0.374491</v>
      </c>
      <c r="K242">
        <v>0.673765</v>
      </c>
      <c r="L242">
        <v>0.398509</v>
      </c>
      <c r="M242">
        <v>0.861666</v>
      </c>
      <c r="N242">
        <v>0.550073</v>
      </c>
    </row>
    <row r="243" spans="2:14" ht="12.75">
      <c r="B243">
        <v>1</v>
      </c>
      <c r="C243">
        <v>0</v>
      </c>
      <c r="D243">
        <v>0</v>
      </c>
      <c r="E243">
        <v>0.129449</v>
      </c>
      <c r="F243">
        <v>0.574071</v>
      </c>
      <c r="G243">
        <v>0.31381</v>
      </c>
      <c r="H243">
        <v>0.405737</v>
      </c>
      <c r="I243">
        <v>0.5</v>
      </c>
      <c r="J243">
        <v>0.37491</v>
      </c>
      <c r="K243">
        <v>0.68619</v>
      </c>
      <c r="L243">
        <v>0.405247</v>
      </c>
      <c r="M243">
        <v>0.870551</v>
      </c>
      <c r="N243">
        <v>0.574562</v>
      </c>
    </row>
    <row r="244" spans="2:14" ht="12.75">
      <c r="B244">
        <v>1</v>
      </c>
      <c r="C244">
        <v>0.129449</v>
      </c>
      <c r="D244">
        <v>0.574562</v>
      </c>
      <c r="E244">
        <v>0.31381</v>
      </c>
      <c r="F244">
        <v>0.405247</v>
      </c>
      <c r="G244">
        <v>0.5</v>
      </c>
      <c r="H244">
        <v>0.374491</v>
      </c>
      <c r="I244">
        <v>0.68619</v>
      </c>
      <c r="J244">
        <v>0.406228</v>
      </c>
      <c r="K244">
        <v>0.870551</v>
      </c>
      <c r="L244">
        <v>0.574562</v>
      </c>
      <c r="M244">
        <v>1</v>
      </c>
      <c r="N244">
        <v>0</v>
      </c>
    </row>
    <row r="245" spans="2:14" ht="12.75">
      <c r="B245">
        <v>1.05</v>
      </c>
      <c r="C245">
        <v>0.138334</v>
      </c>
      <c r="D245">
        <v>0.550073</v>
      </c>
      <c r="E245">
        <v>0.326235</v>
      </c>
      <c r="F245">
        <v>0.398509</v>
      </c>
      <c r="G245">
        <v>0.51334</v>
      </c>
      <c r="H245">
        <v>0.374491</v>
      </c>
      <c r="I245">
        <v>0.698434</v>
      </c>
      <c r="J245">
        <v>0.411206</v>
      </c>
      <c r="K245">
        <v>0.879087</v>
      </c>
      <c r="L245">
        <v>0.597054</v>
      </c>
      <c r="M245">
        <v>1</v>
      </c>
      <c r="N245">
        <v>0</v>
      </c>
    </row>
    <row r="246" spans="2:14" ht="12.75">
      <c r="B246">
        <v>1.1</v>
      </c>
      <c r="C246">
        <v>0.147602</v>
      </c>
      <c r="D246">
        <v>0.527585</v>
      </c>
      <c r="E246">
        <v>0.338878</v>
      </c>
      <c r="F246">
        <v>0.391991</v>
      </c>
      <c r="G246">
        <v>0.526717</v>
      </c>
      <c r="H246">
        <v>0.372827</v>
      </c>
      <c r="I246">
        <v>0.710533</v>
      </c>
      <c r="J246">
        <v>0.415278</v>
      </c>
      <c r="K246">
        <v>0.887304</v>
      </c>
      <c r="L246">
        <v>0.619085</v>
      </c>
      <c r="M246">
        <v>1</v>
      </c>
      <c r="N246">
        <v>0</v>
      </c>
    </row>
    <row r="247" spans="2:14" ht="12.75">
      <c r="B247">
        <v>1.15</v>
      </c>
      <c r="C247">
        <v>0.157291</v>
      </c>
      <c r="D247">
        <v>0.50382</v>
      </c>
      <c r="E247">
        <v>0.351779</v>
      </c>
      <c r="F247">
        <v>0.383041</v>
      </c>
      <c r="G247">
        <v>0.540173</v>
      </c>
      <c r="H247">
        <v>0.371177</v>
      </c>
      <c r="I247">
        <v>0.722521</v>
      </c>
      <c r="J247">
        <v>0.418384</v>
      </c>
      <c r="K247">
        <v>0.895228</v>
      </c>
      <c r="L247">
        <v>0.640352</v>
      </c>
      <c r="M247">
        <v>1</v>
      </c>
      <c r="N247">
        <v>0</v>
      </c>
    </row>
    <row r="248" spans="2:14" ht="12.75">
      <c r="B248">
        <v>1.2</v>
      </c>
      <c r="C248">
        <v>0.167447</v>
      </c>
      <c r="D248">
        <v>0.480723</v>
      </c>
      <c r="E248">
        <v>0.364985</v>
      </c>
      <c r="F248">
        <v>0.373657</v>
      </c>
      <c r="G248">
        <v>0.553746</v>
      </c>
      <c r="H248">
        <v>0.366315</v>
      </c>
      <c r="I248">
        <v>0.734431</v>
      </c>
      <c r="J248">
        <v>0.41943</v>
      </c>
      <c r="K248">
        <v>0.90288</v>
      </c>
      <c r="L248">
        <v>0.663131</v>
      </c>
      <c r="M248">
        <v>1</v>
      </c>
      <c r="N248">
        <v>0</v>
      </c>
    </row>
    <row r="249" spans="2:14" ht="12.75">
      <c r="B249">
        <v>1.25</v>
      </c>
      <c r="C249">
        <v>0.178124</v>
      </c>
      <c r="D249">
        <v>0.455903</v>
      </c>
      <c r="E249">
        <v>0.378547</v>
      </c>
      <c r="F249">
        <v>0.363143</v>
      </c>
      <c r="G249">
        <v>0.567482</v>
      </c>
      <c r="H249">
        <v>0.361578</v>
      </c>
      <c r="I249">
        <v>0.746296</v>
      </c>
      <c r="J249">
        <v>0.421538</v>
      </c>
      <c r="K249">
        <v>0.910282</v>
      </c>
      <c r="L249">
        <v>0.687591</v>
      </c>
      <c r="M249">
        <v>1</v>
      </c>
      <c r="N249">
        <v>0</v>
      </c>
    </row>
    <row r="250" spans="2:14" ht="12.75">
      <c r="B250">
        <v>1.3</v>
      </c>
      <c r="C250">
        <v>0.189387</v>
      </c>
      <c r="D250">
        <v>0.431291</v>
      </c>
      <c r="E250">
        <v>0.392523</v>
      </c>
      <c r="F250">
        <v>0.351724</v>
      </c>
      <c r="G250">
        <v>0.581428</v>
      </c>
      <c r="H250">
        <v>0.354698</v>
      </c>
      <c r="I250">
        <v>0.75815</v>
      </c>
      <c r="J250">
        <v>0.421538</v>
      </c>
      <c r="K250">
        <v>0.917451</v>
      </c>
      <c r="L250">
        <v>0.707899</v>
      </c>
      <c r="M250">
        <v>1</v>
      </c>
      <c r="N250">
        <v>0</v>
      </c>
    </row>
    <row r="251" spans="2:14" ht="12.75">
      <c r="B251">
        <v>1.35</v>
      </c>
      <c r="C251">
        <v>0.201313</v>
      </c>
      <c r="D251">
        <v>0.407214</v>
      </c>
      <c r="E251">
        <v>0.406983</v>
      </c>
      <c r="F251">
        <v>0.33962</v>
      </c>
      <c r="G251">
        <v>0.595641</v>
      </c>
      <c r="H251">
        <v>0.348075</v>
      </c>
      <c r="I251">
        <v>0.770029</v>
      </c>
      <c r="J251">
        <v>0.420482</v>
      </c>
      <c r="K251">
        <v>0.924402</v>
      </c>
      <c r="L251">
        <v>0.729444</v>
      </c>
      <c r="M251">
        <v>1</v>
      </c>
      <c r="N251">
        <v>0</v>
      </c>
    </row>
    <row r="252" spans="2:14" ht="12.75">
      <c r="B252">
        <v>1.4</v>
      </c>
      <c r="C252">
        <v>0.213997</v>
      </c>
      <c r="D252">
        <v>0.3813</v>
      </c>
      <c r="E252">
        <v>0.422008</v>
      </c>
      <c r="F252">
        <v>0.325771</v>
      </c>
      <c r="G252">
        <v>0.610182</v>
      </c>
      <c r="H252">
        <v>0.338934</v>
      </c>
      <c r="I252">
        <v>0.781973</v>
      </c>
      <c r="J252">
        <v>0.416308</v>
      </c>
      <c r="K252">
        <v>0.93115</v>
      </c>
      <c r="L252">
        <v>0.752342</v>
      </c>
      <c r="M252">
        <v>1</v>
      </c>
      <c r="N252">
        <v>0</v>
      </c>
    </row>
    <row r="253" spans="2:14" ht="12.75">
      <c r="B253">
        <v>1.45</v>
      </c>
      <c r="C253">
        <v>0.227557</v>
      </c>
      <c r="D253">
        <v>0.356204</v>
      </c>
      <c r="E253">
        <v>0.437699</v>
      </c>
      <c r="F253">
        <v>0.311266</v>
      </c>
      <c r="G253">
        <v>0.625126</v>
      </c>
      <c r="H253">
        <v>0.329611</v>
      </c>
      <c r="I253">
        <v>0.794025</v>
      </c>
      <c r="J253">
        <v>0.412217</v>
      </c>
      <c r="K253">
        <v>0.937708</v>
      </c>
      <c r="L253">
        <v>0.773144</v>
      </c>
      <c r="M253">
        <v>1</v>
      </c>
      <c r="N253">
        <v>0</v>
      </c>
    </row>
    <row r="254" spans="2:14" ht="12.75">
      <c r="B254">
        <v>1.5</v>
      </c>
      <c r="C254">
        <v>0.242142</v>
      </c>
      <c r="D254">
        <v>0.33026</v>
      </c>
      <c r="E254">
        <v>0.454181</v>
      </c>
      <c r="F254">
        <v>0.295374</v>
      </c>
      <c r="G254">
        <v>0.640564</v>
      </c>
      <c r="H254">
        <v>0.318353</v>
      </c>
      <c r="I254">
        <v>0.806236</v>
      </c>
      <c r="J254">
        <v>0.406228</v>
      </c>
      <c r="K254">
        <v>0.944088</v>
      </c>
      <c r="L254">
        <v>0.795129</v>
      </c>
      <c r="M254">
        <v>1</v>
      </c>
      <c r="N254">
        <v>0</v>
      </c>
    </row>
    <row r="255" spans="2:14" ht="12.75">
      <c r="B255">
        <v>1.55</v>
      </c>
      <c r="C255">
        <v>0.257944</v>
      </c>
      <c r="D255">
        <v>0.302838</v>
      </c>
      <c r="E255">
        <v>0.471609</v>
      </c>
      <c r="F255">
        <v>0.278229</v>
      </c>
      <c r="G255">
        <v>0.656608</v>
      </c>
      <c r="H255">
        <v>0.30504</v>
      </c>
      <c r="I255">
        <v>0.818667</v>
      </c>
      <c r="J255">
        <v>0.398509</v>
      </c>
      <c r="K255">
        <v>0.950299</v>
      </c>
      <c r="L255">
        <v>0.814428</v>
      </c>
      <c r="M255">
        <v>1</v>
      </c>
      <c r="N255">
        <v>0</v>
      </c>
    </row>
    <row r="256" spans="2:14" ht="12.75">
      <c r="B256">
        <v>1.6</v>
      </c>
      <c r="C256">
        <v>0.27522</v>
      </c>
      <c r="D256">
        <v>0.275941</v>
      </c>
      <c r="E256">
        <v>0.490192</v>
      </c>
      <c r="F256">
        <v>0.259709</v>
      </c>
      <c r="G256">
        <v>0.673402</v>
      </c>
      <c r="H256">
        <v>0.290263</v>
      </c>
      <c r="I256">
        <v>0.831391</v>
      </c>
      <c r="J256">
        <v>0.387465</v>
      </c>
      <c r="K256">
        <v>0.956352</v>
      </c>
      <c r="L256">
        <v>0.834687</v>
      </c>
      <c r="M256">
        <v>1</v>
      </c>
      <c r="N256">
        <v>0</v>
      </c>
    </row>
    <row r="257" spans="2:14" ht="12.75">
      <c r="B257">
        <v>1.65</v>
      </c>
      <c r="C257">
        <v>0.29432</v>
      </c>
      <c r="D257">
        <v>0.248184</v>
      </c>
      <c r="E257">
        <v>0.510208</v>
      </c>
      <c r="F257">
        <v>0.239675</v>
      </c>
      <c r="G257">
        <v>0.691138</v>
      </c>
      <c r="H257">
        <v>0.27369</v>
      </c>
      <c r="I257">
        <v>0.844505</v>
      </c>
      <c r="J257">
        <v>0.374491</v>
      </c>
      <c r="K257">
        <v>0.962256</v>
      </c>
      <c r="L257">
        <v>0.86037</v>
      </c>
      <c r="M257">
        <v>1</v>
      </c>
      <c r="N257">
        <v>0</v>
      </c>
    </row>
    <row r="258" spans="2:14" ht="12.75">
      <c r="B258">
        <v>1.7</v>
      </c>
      <c r="C258">
        <v>0.315745</v>
      </c>
      <c r="D258">
        <v>0.21931</v>
      </c>
      <c r="E258">
        <v>0.53205</v>
      </c>
      <c r="F258">
        <v>0.218453</v>
      </c>
      <c r="G258">
        <v>0.710082</v>
      </c>
      <c r="H258">
        <v>0.2542</v>
      </c>
      <c r="I258">
        <v>0.858135</v>
      </c>
      <c r="J258">
        <v>0.358488</v>
      </c>
      <c r="K258">
        <v>0.968019</v>
      </c>
      <c r="L258">
        <v>0.878388</v>
      </c>
      <c r="M258">
        <v>1</v>
      </c>
      <c r="N258">
        <v>0</v>
      </c>
    </row>
    <row r="259" spans="2:14" ht="12.75">
      <c r="B259">
        <v>1.75</v>
      </c>
      <c r="C259">
        <v>0.340246</v>
      </c>
      <c r="D259">
        <v>0.189359</v>
      </c>
      <c r="E259">
        <v>0.556301</v>
      </c>
      <c r="F259">
        <v>0.194406</v>
      </c>
      <c r="G259">
        <v>0.730621</v>
      </c>
      <c r="H259">
        <v>0.232371</v>
      </c>
      <c r="I259">
        <v>0.872464</v>
      </c>
      <c r="J259">
        <v>0.338934</v>
      </c>
      <c r="K259">
        <v>0.973647</v>
      </c>
      <c r="L259">
        <v>0.897177</v>
      </c>
      <c r="M259">
        <v>1</v>
      </c>
      <c r="N259">
        <v>0</v>
      </c>
    </row>
    <row r="260" spans="2:14" ht="12.75">
      <c r="B260">
        <v>1.8</v>
      </c>
      <c r="C260">
        <v>0.369043</v>
      </c>
      <c r="D260">
        <v>0.158425</v>
      </c>
      <c r="E260">
        <v>0.58389</v>
      </c>
      <c r="F260">
        <v>0.168277</v>
      </c>
      <c r="G260">
        <v>0.753364</v>
      </c>
      <c r="H260">
        <v>0.207126</v>
      </c>
      <c r="I260">
        <v>0.887765</v>
      </c>
      <c r="J260">
        <v>0.31418</v>
      </c>
      <c r="K260">
        <v>0.979148</v>
      </c>
      <c r="L260">
        <v>0.921825</v>
      </c>
      <c r="M260">
        <v>1</v>
      </c>
      <c r="N260">
        <v>0</v>
      </c>
    </row>
    <row r="261" spans="2:14" ht="12.75">
      <c r="B261">
        <v>1.85</v>
      </c>
      <c r="C261">
        <v>0.404321</v>
      </c>
      <c r="D261">
        <v>0.125955</v>
      </c>
      <c r="E261">
        <v>0.616457</v>
      </c>
      <c r="F261">
        <v>0.139115</v>
      </c>
      <c r="G261">
        <v>0.77936</v>
      </c>
      <c r="H261">
        <v>0.177537</v>
      </c>
      <c r="I261">
        <v>0.904499</v>
      </c>
      <c r="J261">
        <v>0.282921</v>
      </c>
      <c r="K261">
        <v>0.984529</v>
      </c>
      <c r="L261">
        <v>0.937275</v>
      </c>
      <c r="M261">
        <v>1</v>
      </c>
      <c r="N261">
        <v>0</v>
      </c>
    </row>
    <row r="262" spans="2:14" ht="12.75">
      <c r="B262">
        <v>1.9</v>
      </c>
      <c r="C262">
        <v>0.45072</v>
      </c>
      <c r="D262">
        <v>0.090983</v>
      </c>
      <c r="E262">
        <v>0.657408</v>
      </c>
      <c r="F262">
        <v>0.105783</v>
      </c>
      <c r="G262">
        <v>0.810745</v>
      </c>
      <c r="H262">
        <v>0.141222</v>
      </c>
      <c r="I262">
        <v>0.92356</v>
      </c>
      <c r="J262">
        <v>0.240706</v>
      </c>
      <c r="K262">
        <v>0.989794</v>
      </c>
      <c r="L262">
        <v>0.958698</v>
      </c>
      <c r="M262">
        <v>1</v>
      </c>
      <c r="N262">
        <v>0</v>
      </c>
    </row>
    <row r="263" spans="2:14" ht="12.75">
      <c r="B263">
        <v>1.95</v>
      </c>
      <c r="C263">
        <v>0.521824</v>
      </c>
      <c r="D263">
        <v>0.052249</v>
      </c>
      <c r="E263">
        <v>0.716418</v>
      </c>
      <c r="F263">
        <v>0.065281</v>
      </c>
      <c r="G263">
        <v>0.853367</v>
      </c>
      <c r="H263">
        <v>0.093885</v>
      </c>
      <c r="I263">
        <v>0.947255</v>
      </c>
      <c r="J263">
        <v>0.179244</v>
      </c>
      <c r="K263">
        <v>0.994949</v>
      </c>
      <c r="L263">
        <v>0.981124</v>
      </c>
      <c r="M263">
        <v>1</v>
      </c>
      <c r="N263">
        <v>0</v>
      </c>
    </row>
    <row r="264" spans="2:14" ht="12.75">
      <c r="B264">
        <v>1.975</v>
      </c>
      <c r="C264">
        <v>0.583723</v>
      </c>
      <c r="D264">
        <v>0.029981</v>
      </c>
      <c r="E264">
        <v>0.764409</v>
      </c>
      <c r="F264">
        <v>0.039927</v>
      </c>
      <c r="G264">
        <v>0.885666</v>
      </c>
      <c r="H264">
        <v>0.061455</v>
      </c>
      <c r="I264">
        <v>0.963311</v>
      </c>
      <c r="J264">
        <v>0.131072</v>
      </c>
      <c r="K264">
        <v>0.997487</v>
      </c>
      <c r="L264">
        <v>0.992735</v>
      </c>
      <c r="M264">
        <v>1</v>
      </c>
      <c r="N264">
        <v>0</v>
      </c>
    </row>
    <row r="265" spans="2:14" ht="12.75">
      <c r="B265">
        <v>1.9875</v>
      </c>
      <c r="C265">
        <v>0.63761</v>
      </c>
      <c r="D265">
        <v>0.01719</v>
      </c>
      <c r="E265">
        <v>0.803769</v>
      </c>
      <c r="F265">
        <v>0.024227</v>
      </c>
      <c r="G265">
        <v>0.910456</v>
      </c>
      <c r="H265">
        <v>0.039785</v>
      </c>
      <c r="I265">
        <v>0.974346</v>
      </c>
      <c r="J265">
        <v>0.094733</v>
      </c>
      <c r="K265">
        <v>0.998747</v>
      </c>
      <c r="L265">
        <v>0.998644</v>
      </c>
      <c r="M265">
        <v>1</v>
      </c>
      <c r="N265">
        <v>0</v>
      </c>
    </row>
    <row r="266" spans="2:14" ht="12.75">
      <c r="B266">
        <v>1.99375</v>
      </c>
      <c r="C266">
        <v>0.684521</v>
      </c>
      <c r="D266">
        <v>0.009841</v>
      </c>
      <c r="E266">
        <v>0.836237</v>
      </c>
      <c r="F266">
        <v>0.014604</v>
      </c>
      <c r="G266">
        <v>0.929647</v>
      </c>
      <c r="H266">
        <v>0.025532</v>
      </c>
      <c r="I266">
        <v>0.982</v>
      </c>
      <c r="J266">
        <v>0.067896</v>
      </c>
      <c r="K266">
        <v>0.999374</v>
      </c>
      <c r="L266">
        <v>0.998644</v>
      </c>
      <c r="M266">
        <v>1</v>
      </c>
      <c r="N266">
        <v>0</v>
      </c>
    </row>
    <row r="267" spans="2:14" ht="12.75">
      <c r="B267">
        <v>1.996875</v>
      </c>
      <c r="C267">
        <v>0.72536</v>
      </c>
      <c r="D267">
        <v>0.005616</v>
      </c>
      <c r="E267">
        <v>0.863132</v>
      </c>
      <c r="F267">
        <v>0.00875</v>
      </c>
      <c r="G267">
        <v>0.944596</v>
      </c>
      <c r="H267">
        <v>0.016263</v>
      </c>
      <c r="I267">
        <v>0.98734</v>
      </c>
      <c r="J267">
        <v>0.048363</v>
      </c>
      <c r="K267">
        <v>0.999687</v>
      </c>
      <c r="L267">
        <v>0.998644</v>
      </c>
      <c r="M267">
        <v>1</v>
      </c>
      <c r="N267">
        <v>0</v>
      </c>
    </row>
    <row r="268" spans="2:14" ht="12.75">
      <c r="B268">
        <v>1.998437</v>
      </c>
      <c r="C268">
        <v>0.760912</v>
      </c>
      <c r="D268">
        <v>0.003183</v>
      </c>
      <c r="E268">
        <v>0.885478</v>
      </c>
      <c r="F268">
        <v>0.005193</v>
      </c>
      <c r="G268">
        <v>0.956291</v>
      </c>
      <c r="H268">
        <v>0.010259</v>
      </c>
      <c r="I268">
        <v>0.991082</v>
      </c>
      <c r="J268">
        <v>0.034183</v>
      </c>
      <c r="K268">
        <v>0.999844</v>
      </c>
      <c r="L268">
        <v>0.998644</v>
      </c>
      <c r="M268">
        <v>1</v>
      </c>
      <c r="N268">
        <v>0</v>
      </c>
    </row>
    <row r="269" spans="2:14" ht="12.75">
      <c r="B269">
        <v>1.9998</v>
      </c>
      <c r="C269">
        <v>0.841511</v>
      </c>
      <c r="D269">
        <v>0.000487</v>
      </c>
      <c r="E269">
        <v>0.932187</v>
      </c>
      <c r="F269">
        <v>0.000916</v>
      </c>
      <c r="G269">
        <v>0.978217</v>
      </c>
      <c r="H269">
        <v>0.002205</v>
      </c>
      <c r="I269">
        <v>0.996828</v>
      </c>
      <c r="J269">
        <v>0.010739</v>
      </c>
      <c r="K269">
        <v>0.99998</v>
      </c>
      <c r="L269">
        <v>0.998644</v>
      </c>
      <c r="M269">
        <v>1</v>
      </c>
      <c r="N269">
        <v>0</v>
      </c>
    </row>
    <row r="271" spans="3:15" ht="12.75">
      <c r="C271">
        <v>0</v>
      </c>
      <c r="E271">
        <v>1</v>
      </c>
      <c r="G271">
        <v>2</v>
      </c>
      <c r="I271">
        <v>3</v>
      </c>
      <c r="K271">
        <v>4</v>
      </c>
      <c r="M271">
        <v>5</v>
      </c>
      <c r="O271">
        <v>6</v>
      </c>
    </row>
    <row r="272" spans="3:16" ht="12.75">
      <c r="C272">
        <v>0</v>
      </c>
      <c r="D272">
        <v>0</v>
      </c>
      <c r="E272">
        <v>1.7E-05</v>
      </c>
      <c r="F272">
        <v>1.200158</v>
      </c>
      <c r="G272">
        <v>0.002591</v>
      </c>
      <c r="H272">
        <v>0.013146</v>
      </c>
      <c r="I272">
        <v>0.017324</v>
      </c>
      <c r="J272">
        <v>0.00277</v>
      </c>
      <c r="K272">
        <v>0.0519</v>
      </c>
      <c r="L272">
        <v>0.001189</v>
      </c>
      <c r="M272">
        <v>0.112969</v>
      </c>
      <c r="N272">
        <v>0.000671</v>
      </c>
      <c r="O272">
        <v>0.215446</v>
      </c>
      <c r="P272">
        <v>0.000425</v>
      </c>
    </row>
    <row r="273" spans="3:16" ht="12.75">
      <c r="C273">
        <v>0</v>
      </c>
      <c r="D273">
        <v>0</v>
      </c>
      <c r="E273">
        <v>0.00013</v>
      </c>
      <c r="F273">
        <v>1.199089</v>
      </c>
      <c r="G273">
        <v>0.007287</v>
      </c>
      <c r="H273">
        <v>0.04179</v>
      </c>
      <c r="I273">
        <v>0.034839</v>
      </c>
      <c r="J273">
        <v>0.012819</v>
      </c>
      <c r="K273">
        <v>0.088109</v>
      </c>
      <c r="L273">
        <v>0.006662</v>
      </c>
      <c r="M273">
        <v>0.172343</v>
      </c>
      <c r="N273">
        <v>0.00427</v>
      </c>
      <c r="O273">
        <v>0.303481</v>
      </c>
      <c r="P273">
        <v>0.003005</v>
      </c>
    </row>
    <row r="274" spans="3:16" ht="12.75">
      <c r="C274">
        <v>0</v>
      </c>
      <c r="D274">
        <v>0</v>
      </c>
      <c r="E274">
        <v>0.000261</v>
      </c>
      <c r="F274">
        <v>1.19836</v>
      </c>
      <c r="G274">
        <v>0.010348</v>
      </c>
      <c r="H274">
        <v>0.059089</v>
      </c>
      <c r="I274">
        <v>0.044212</v>
      </c>
      <c r="J274">
        <v>0.020267</v>
      </c>
      <c r="K274">
        <v>0.105573</v>
      </c>
      <c r="L274">
        <v>0.011167</v>
      </c>
      <c r="M274">
        <v>0.199014</v>
      </c>
      <c r="N274">
        <v>0.007446</v>
      </c>
      <c r="O274">
        <v>0.340646</v>
      </c>
      <c r="P274">
        <v>0.00543</v>
      </c>
    </row>
    <row r="275" spans="3:16" ht="12.75">
      <c r="C275">
        <v>0</v>
      </c>
      <c r="D275">
        <v>0</v>
      </c>
      <c r="E275">
        <v>0.000522</v>
      </c>
      <c r="F275">
        <v>1.196611</v>
      </c>
      <c r="G275">
        <v>0.014721</v>
      </c>
      <c r="H275">
        <v>0.082891</v>
      </c>
      <c r="I275">
        <v>0.056225</v>
      </c>
      <c r="J275">
        <v>0.031727</v>
      </c>
      <c r="K275">
        <v>0.126719</v>
      </c>
      <c r="L275">
        <v>0.018515</v>
      </c>
      <c r="M275">
        <v>0.230052</v>
      </c>
      <c r="N275">
        <v>0.01286</v>
      </c>
      <c r="O275">
        <v>0.382362</v>
      </c>
      <c r="P275">
        <v>0.009741</v>
      </c>
    </row>
    <row r="276" spans="3:16" ht="12.75">
      <c r="C276">
        <v>0</v>
      </c>
      <c r="D276">
        <v>0</v>
      </c>
      <c r="E276">
        <v>0.001044</v>
      </c>
      <c r="F276">
        <v>1.193826</v>
      </c>
      <c r="G276">
        <v>0.020994</v>
      </c>
      <c r="H276">
        <v>0.115493</v>
      </c>
      <c r="I276">
        <v>0.071702</v>
      </c>
      <c r="J276">
        <v>0.049229</v>
      </c>
      <c r="K276">
        <v>0.152441</v>
      </c>
      <c r="L276">
        <v>0.030451</v>
      </c>
      <c r="M276">
        <v>0.26628</v>
      </c>
      <c r="N276">
        <v>0.022059</v>
      </c>
      <c r="O276">
        <v>0.429187</v>
      </c>
      <c r="P276">
        <v>0.017418</v>
      </c>
    </row>
    <row r="277" spans="3:16" ht="12.75">
      <c r="C277">
        <v>0</v>
      </c>
      <c r="D277">
        <v>0</v>
      </c>
      <c r="E277">
        <v>0.002094</v>
      </c>
      <c r="F277">
        <v>1.187439</v>
      </c>
      <c r="G277">
        <v>0.030055</v>
      </c>
      <c r="H277">
        <v>0.159451</v>
      </c>
      <c r="I277">
        <v>0.091786</v>
      </c>
      <c r="J277">
        <v>0.075658</v>
      </c>
      <c r="K277">
        <v>0.183921</v>
      </c>
      <c r="L277">
        <v>0.049662</v>
      </c>
      <c r="M277">
        <v>0.308736</v>
      </c>
      <c r="N277">
        <v>0.037626</v>
      </c>
      <c r="O277">
        <v>0.481746</v>
      </c>
      <c r="P277">
        <v>0.031092</v>
      </c>
    </row>
    <row r="278" spans="3:16" ht="12.75">
      <c r="C278">
        <v>0</v>
      </c>
      <c r="D278">
        <v>0</v>
      </c>
      <c r="E278">
        <v>0.004211</v>
      </c>
      <c r="F278">
        <v>1.174901</v>
      </c>
      <c r="G278">
        <v>0.043272</v>
      </c>
      <c r="H278">
        <v>0.217427</v>
      </c>
      <c r="I278">
        <v>0.118117</v>
      </c>
      <c r="J278">
        <v>0.114755</v>
      </c>
      <c r="K278">
        <v>0.222778</v>
      </c>
      <c r="L278">
        <v>0.080082</v>
      </c>
      <c r="M278">
        <v>0.358765</v>
      </c>
      <c r="N278">
        <v>0.063683</v>
      </c>
      <c r="O278">
        <v>0.540742</v>
      </c>
      <c r="P278">
        <v>0.055444</v>
      </c>
    </row>
    <row r="279" spans="3:16" ht="12.75">
      <c r="C279">
        <v>0</v>
      </c>
      <c r="D279">
        <v>0</v>
      </c>
      <c r="E279">
        <v>0.008512</v>
      </c>
      <c r="F279">
        <v>1.149863</v>
      </c>
      <c r="G279">
        <v>0.06285</v>
      </c>
      <c r="H279">
        <v>0.290829</v>
      </c>
      <c r="I279">
        <v>0.153161</v>
      </c>
      <c r="J279">
        <v>0.170934</v>
      </c>
      <c r="K279">
        <v>0.271338</v>
      </c>
      <c r="L279">
        <v>0.127245</v>
      </c>
      <c r="M279">
        <v>0.418197</v>
      </c>
      <c r="N279">
        <v>0.106725</v>
      </c>
      <c r="O279">
        <v>0.606962</v>
      </c>
      <c r="P279">
        <v>0.098864</v>
      </c>
    </row>
    <row r="280" spans="3:16" ht="12.75">
      <c r="C280">
        <v>0</v>
      </c>
      <c r="D280">
        <v>0</v>
      </c>
      <c r="E280">
        <v>0.01291</v>
      </c>
      <c r="F280">
        <v>1.124455</v>
      </c>
      <c r="G280">
        <v>0.078663</v>
      </c>
      <c r="H280">
        <v>0.34005</v>
      </c>
      <c r="I280">
        <v>0.179192</v>
      </c>
      <c r="J280">
        <v>0.213044</v>
      </c>
      <c r="K280">
        <v>0.305595</v>
      </c>
      <c r="L280">
        <v>0.16513</v>
      </c>
      <c r="M280">
        <v>0.458327</v>
      </c>
      <c r="N280">
        <v>0.143395</v>
      </c>
      <c r="O280">
        <v>0.649397</v>
      </c>
      <c r="P280">
        <v>0.13854</v>
      </c>
    </row>
    <row r="281" spans="3:16" ht="12.75">
      <c r="C281">
        <v>0</v>
      </c>
      <c r="D281">
        <v>0</v>
      </c>
      <c r="E281">
        <v>0.017407</v>
      </c>
      <c r="F281">
        <v>1.099244</v>
      </c>
      <c r="G281">
        <v>0.092595</v>
      </c>
      <c r="H281">
        <v>0.376593</v>
      </c>
      <c r="I281">
        <v>0.200909</v>
      </c>
      <c r="J281">
        <v>0.247087</v>
      </c>
      <c r="K281">
        <v>0.333194</v>
      </c>
      <c r="L281">
        <v>0.197379</v>
      </c>
      <c r="M281">
        <v>0.489684</v>
      </c>
      <c r="N281">
        <v>0.176046</v>
      </c>
      <c r="O281">
        <v>0.681292</v>
      </c>
      <c r="P281">
        <v>0.176231</v>
      </c>
    </row>
    <row r="282" spans="3:16" ht="12.75">
      <c r="C282">
        <v>0</v>
      </c>
      <c r="D282">
        <v>0</v>
      </c>
      <c r="E282">
        <v>0.022009</v>
      </c>
      <c r="F282">
        <v>1.073527</v>
      </c>
      <c r="G282">
        <v>0.105376</v>
      </c>
      <c r="H282">
        <v>0.405002</v>
      </c>
      <c r="I282">
        <v>0.220026</v>
      </c>
      <c r="J282">
        <v>0.275714</v>
      </c>
      <c r="K282">
        <v>0.356842</v>
      </c>
      <c r="L282">
        <v>0.2255</v>
      </c>
      <c r="M282">
        <v>0.515898</v>
      </c>
      <c r="N282">
        <v>0.205603</v>
      </c>
      <c r="O282">
        <v>0.707107</v>
      </c>
      <c r="P282">
        <v>0.212101</v>
      </c>
    </row>
    <row r="283" spans="3:16" ht="12.75">
      <c r="C283">
        <v>0</v>
      </c>
      <c r="D283">
        <v>0</v>
      </c>
      <c r="E283">
        <v>0.026723</v>
      </c>
      <c r="F283">
        <v>1.047962</v>
      </c>
      <c r="G283">
        <v>0.11738</v>
      </c>
      <c r="H283">
        <v>0.427445</v>
      </c>
      <c r="I283">
        <v>0.237391</v>
      </c>
      <c r="J283">
        <v>0.299861</v>
      </c>
      <c r="K283">
        <v>0.377844</v>
      </c>
      <c r="L283">
        <v>0.250406</v>
      </c>
      <c r="M283">
        <v>0.538696</v>
      </c>
      <c r="N283">
        <v>0.233017</v>
      </c>
      <c r="O283">
        <v>0.728923</v>
      </c>
      <c r="P283">
        <v>0.247087</v>
      </c>
    </row>
    <row r="284" spans="3:16" ht="12.75">
      <c r="C284">
        <v>0</v>
      </c>
      <c r="D284">
        <v>0</v>
      </c>
      <c r="E284">
        <v>0.031553</v>
      </c>
      <c r="F284">
        <v>1.022222</v>
      </c>
      <c r="G284">
        <v>0.128832</v>
      </c>
      <c r="H284">
        <v>0.445314</v>
      </c>
      <c r="I284">
        <v>0.253494</v>
      </c>
      <c r="J284">
        <v>0.320788</v>
      </c>
      <c r="K284">
        <v>0.396942</v>
      </c>
      <c r="L284">
        <v>0.273022</v>
      </c>
      <c r="M284">
        <v>0.559047</v>
      </c>
      <c r="N284">
        <v>0.258111</v>
      </c>
      <c r="O284">
        <v>0.747893</v>
      </c>
      <c r="P284">
        <v>0.281025</v>
      </c>
    </row>
    <row r="285" spans="3:16" ht="12.75">
      <c r="C285">
        <v>0</v>
      </c>
      <c r="D285">
        <v>0</v>
      </c>
      <c r="E285">
        <v>0.036508</v>
      </c>
      <c r="F285">
        <v>0.99642</v>
      </c>
      <c r="G285">
        <v>0.139881</v>
      </c>
      <c r="H285">
        <v>0.459335</v>
      </c>
      <c r="I285">
        <v>0.268649</v>
      </c>
      <c r="J285">
        <v>0.338592</v>
      </c>
      <c r="K285">
        <v>0.414606</v>
      </c>
      <c r="L285">
        <v>0.293052</v>
      </c>
      <c r="M285">
        <v>0.577552</v>
      </c>
      <c r="N285">
        <v>0.28197</v>
      </c>
      <c r="O285">
        <v>0.764724</v>
      </c>
      <c r="P285">
        <v>0.313593</v>
      </c>
    </row>
    <row r="286" spans="3:16" ht="12.75">
      <c r="C286">
        <v>0</v>
      </c>
      <c r="D286">
        <v>0</v>
      </c>
      <c r="E286">
        <v>0.041592</v>
      </c>
      <c r="F286">
        <v>0.970482</v>
      </c>
      <c r="G286">
        <v>0.150631</v>
      </c>
      <c r="H286">
        <v>0.470279</v>
      </c>
      <c r="I286">
        <v>0.283071</v>
      </c>
      <c r="J286">
        <v>0.354323</v>
      </c>
      <c r="K286">
        <v>0.43115</v>
      </c>
      <c r="L286">
        <v>0.311266</v>
      </c>
      <c r="M286">
        <v>0.594616</v>
      </c>
      <c r="N286">
        <v>0.303935</v>
      </c>
      <c r="O286">
        <v>0.779885</v>
      </c>
      <c r="P286">
        <v>0.345922</v>
      </c>
    </row>
    <row r="287" spans="3:16" ht="12.75">
      <c r="C287">
        <v>0</v>
      </c>
      <c r="D287">
        <v>0</v>
      </c>
      <c r="E287">
        <v>0.046816</v>
      </c>
      <c r="F287">
        <v>0.944198</v>
      </c>
      <c r="G287">
        <v>0.161163</v>
      </c>
      <c r="H287">
        <v>0.479007</v>
      </c>
      <c r="I287">
        <v>0.296917</v>
      </c>
      <c r="J287">
        <v>0.367921</v>
      </c>
      <c r="K287">
        <v>0.446802</v>
      </c>
      <c r="L287">
        <v>0.32768</v>
      </c>
      <c r="M287">
        <v>0.610521</v>
      </c>
      <c r="N287">
        <v>0.324511</v>
      </c>
      <c r="O287">
        <v>0.793701</v>
      </c>
      <c r="P287">
        <v>0.377865</v>
      </c>
    </row>
    <row r="288" spans="3:16" ht="12.75">
      <c r="C288">
        <v>0</v>
      </c>
      <c r="D288">
        <v>0</v>
      </c>
      <c r="E288">
        <v>0.052186</v>
      </c>
      <c r="F288">
        <v>0.918042</v>
      </c>
      <c r="G288">
        <v>0.171537</v>
      </c>
      <c r="H288">
        <v>0.484891</v>
      </c>
      <c r="I288">
        <v>0.310303</v>
      </c>
      <c r="J288">
        <v>0.378718</v>
      </c>
      <c r="K288">
        <v>0.461728</v>
      </c>
      <c r="L288">
        <v>0.342392</v>
      </c>
      <c r="M288">
        <v>0.625476</v>
      </c>
      <c r="N288">
        <v>0.343795</v>
      </c>
      <c r="O288">
        <v>0.806409</v>
      </c>
      <c r="P288">
        <v>0.4092</v>
      </c>
    </row>
    <row r="289" spans="3:16" ht="12.75">
      <c r="C289">
        <v>0</v>
      </c>
      <c r="D289">
        <v>0</v>
      </c>
      <c r="E289">
        <v>0.057713</v>
      </c>
      <c r="F289">
        <v>0.89122</v>
      </c>
      <c r="G289">
        <v>0.181803</v>
      </c>
      <c r="H289">
        <v>0.488775</v>
      </c>
      <c r="I289">
        <v>0.323324</v>
      </c>
      <c r="J289">
        <v>0.388361</v>
      </c>
      <c r="K289">
        <v>0.476058</v>
      </c>
      <c r="L289">
        <v>0.355073</v>
      </c>
      <c r="M289">
        <v>0.639642</v>
      </c>
      <c r="N289">
        <v>0.362359</v>
      </c>
      <c r="O289">
        <v>0.818189</v>
      </c>
      <c r="P289">
        <v>0.439194</v>
      </c>
    </row>
    <row r="290" spans="3:16" ht="12.75">
      <c r="C290">
        <v>0</v>
      </c>
      <c r="D290">
        <v>0</v>
      </c>
      <c r="E290">
        <v>0.063408</v>
      </c>
      <c r="F290">
        <v>0.864805</v>
      </c>
      <c r="G290">
        <v>0.192006</v>
      </c>
      <c r="H290">
        <v>0.490921</v>
      </c>
      <c r="I290">
        <v>0.336054</v>
      </c>
      <c r="J290">
        <v>0.396625</v>
      </c>
      <c r="K290">
        <v>0.489895</v>
      </c>
      <c r="L290">
        <v>0.367116</v>
      </c>
      <c r="M290">
        <v>0.653142</v>
      </c>
      <c r="N290">
        <v>0.378718</v>
      </c>
      <c r="O290">
        <v>0.829177</v>
      </c>
      <c r="P290">
        <v>0.46995</v>
      </c>
    </row>
    <row r="291" spans="3:16" ht="12.75">
      <c r="C291">
        <v>0</v>
      </c>
      <c r="D291">
        <v>0</v>
      </c>
      <c r="E291">
        <v>0.06928</v>
      </c>
      <c r="F291">
        <v>0.837814</v>
      </c>
      <c r="G291">
        <v>0.202181</v>
      </c>
      <c r="H291">
        <v>0.49128</v>
      </c>
      <c r="I291">
        <v>0.348555</v>
      </c>
      <c r="J291">
        <v>0.403298</v>
      </c>
      <c r="K291">
        <v>0.503322</v>
      </c>
      <c r="L291">
        <v>0.377865</v>
      </c>
      <c r="M291">
        <v>0.666076</v>
      </c>
      <c r="N291">
        <v>0.393831</v>
      </c>
      <c r="O291">
        <v>0.839482</v>
      </c>
      <c r="P291">
        <v>0.500812</v>
      </c>
    </row>
    <row r="292" spans="3:16" ht="12.75">
      <c r="C292">
        <v>0</v>
      </c>
      <c r="D292">
        <v>0</v>
      </c>
      <c r="E292">
        <v>0.075344</v>
      </c>
      <c r="F292">
        <v>0.810983</v>
      </c>
      <c r="G292">
        <v>0.212363</v>
      </c>
      <c r="H292">
        <v>0.490204</v>
      </c>
      <c r="I292">
        <v>0.360881</v>
      </c>
      <c r="J292">
        <v>0.408205</v>
      </c>
      <c r="K292">
        <v>0.516409</v>
      </c>
      <c r="L292">
        <v>0.386572</v>
      </c>
      <c r="M292">
        <v>0.678524</v>
      </c>
      <c r="N292">
        <v>0.408205</v>
      </c>
      <c r="O292">
        <v>0.849191</v>
      </c>
      <c r="P292">
        <v>0.530925</v>
      </c>
    </row>
    <row r="293" spans="3:16" ht="12.75">
      <c r="C293">
        <v>0</v>
      </c>
      <c r="D293">
        <v>0</v>
      </c>
      <c r="E293">
        <v>0.081614</v>
      </c>
      <c r="F293">
        <v>0.783982</v>
      </c>
      <c r="G293">
        <v>0.222584</v>
      </c>
      <c r="H293">
        <v>0.48771</v>
      </c>
      <c r="I293">
        <v>0.37308</v>
      </c>
      <c r="J293">
        <v>0.411206</v>
      </c>
      <c r="K293">
        <v>0.529216</v>
      </c>
      <c r="L293">
        <v>0.393831</v>
      </c>
      <c r="M293">
        <v>0.690556</v>
      </c>
      <c r="N293">
        <v>0.4226</v>
      </c>
      <c r="O293">
        <v>0.858374</v>
      </c>
      <c r="P293">
        <v>0.559241</v>
      </c>
    </row>
    <row r="294" spans="3:16" ht="12.75">
      <c r="C294">
        <v>0</v>
      </c>
      <c r="D294">
        <v>0</v>
      </c>
      <c r="E294">
        <v>0.088105</v>
      </c>
      <c r="F294">
        <v>0.756582</v>
      </c>
      <c r="G294">
        <v>0.232872</v>
      </c>
      <c r="H294">
        <v>0.483842</v>
      </c>
      <c r="I294">
        <v>0.385193</v>
      </c>
      <c r="J294">
        <v>0.413741</v>
      </c>
      <c r="K294">
        <v>0.541793</v>
      </c>
      <c r="L294">
        <v>0.400411</v>
      </c>
      <c r="M294">
        <v>0.702227</v>
      </c>
      <c r="N294">
        <v>0.434643</v>
      </c>
      <c r="O294">
        <v>0.867091</v>
      </c>
      <c r="P294">
        <v>0.588674</v>
      </c>
    </row>
    <row r="295" spans="3:16" ht="12.75">
      <c r="C295">
        <v>0</v>
      </c>
      <c r="D295">
        <v>0</v>
      </c>
      <c r="E295">
        <v>0.094836</v>
      </c>
      <c r="F295">
        <v>0.729048</v>
      </c>
      <c r="G295">
        <v>0.24326</v>
      </c>
      <c r="H295">
        <v>0.478665</v>
      </c>
      <c r="I295">
        <v>0.397261</v>
      </c>
      <c r="J295">
        <v>0.414764</v>
      </c>
      <c r="K295">
        <v>0.554188</v>
      </c>
      <c r="L295">
        <v>0.405247</v>
      </c>
      <c r="M295">
        <v>0.713588</v>
      </c>
      <c r="N295">
        <v>0.446203</v>
      </c>
      <c r="O295">
        <v>0.875391</v>
      </c>
      <c r="P295">
        <v>0.616809</v>
      </c>
    </row>
    <row r="296" spans="3:16" ht="12.75">
      <c r="C296">
        <v>0</v>
      </c>
      <c r="D296">
        <v>0</v>
      </c>
      <c r="E296">
        <v>0.101827</v>
      </c>
      <c r="F296">
        <v>0.701609</v>
      </c>
      <c r="G296">
        <v>0.253775</v>
      </c>
      <c r="H296">
        <v>0.471933</v>
      </c>
      <c r="I296">
        <v>0.40932</v>
      </c>
      <c r="J296">
        <v>0.414252</v>
      </c>
      <c r="K296">
        <v>0.566441</v>
      </c>
      <c r="L296">
        <v>0.410201</v>
      </c>
      <c r="M296">
        <v>0.724683</v>
      </c>
      <c r="N296">
        <v>0.455903</v>
      </c>
      <c r="O296">
        <v>0.883315</v>
      </c>
      <c r="P296">
        <v>0.645278</v>
      </c>
    </row>
    <row r="297" spans="3:16" ht="12.75">
      <c r="C297">
        <v>0</v>
      </c>
      <c r="D297">
        <v>0</v>
      </c>
      <c r="E297">
        <v>0.109101</v>
      </c>
      <c r="F297">
        <v>0.673446</v>
      </c>
      <c r="G297">
        <v>0.26445</v>
      </c>
      <c r="H297">
        <v>0.4641</v>
      </c>
      <c r="I297">
        <v>0.421407</v>
      </c>
      <c r="J297">
        <v>0.412724</v>
      </c>
      <c r="K297">
        <v>0.578593</v>
      </c>
      <c r="L297">
        <v>0.412217</v>
      </c>
      <c r="M297">
        <v>0.73555</v>
      </c>
      <c r="N297">
        <v>0.463459</v>
      </c>
      <c r="O297">
        <v>0.890899</v>
      </c>
      <c r="P297">
        <v>0.673784</v>
      </c>
    </row>
    <row r="298" spans="3:16" ht="12.75">
      <c r="C298">
        <v>0.109101</v>
      </c>
      <c r="D298">
        <v>0.673784</v>
      </c>
      <c r="E298">
        <v>0.26445</v>
      </c>
      <c r="F298">
        <v>0.463459</v>
      </c>
      <c r="G298">
        <v>0.421407</v>
      </c>
      <c r="H298">
        <v>0.412217</v>
      </c>
      <c r="I298">
        <v>0.578593</v>
      </c>
      <c r="J298">
        <v>0.412217</v>
      </c>
      <c r="K298">
        <v>0.73555</v>
      </c>
      <c r="L298">
        <v>0.464743</v>
      </c>
      <c r="M298">
        <v>0.890899</v>
      </c>
      <c r="N298">
        <v>0.673784</v>
      </c>
      <c r="O298">
        <v>1</v>
      </c>
      <c r="P298">
        <v>0</v>
      </c>
    </row>
    <row r="299" spans="3:16" ht="12.75">
      <c r="C299">
        <v>0.116685</v>
      </c>
      <c r="D299">
        <v>0.645278</v>
      </c>
      <c r="E299">
        <v>0.275317</v>
      </c>
      <c r="F299">
        <v>0.455903</v>
      </c>
      <c r="G299">
        <v>0.433559</v>
      </c>
      <c r="H299">
        <v>0.410201</v>
      </c>
      <c r="I299">
        <v>0.59068</v>
      </c>
      <c r="J299">
        <v>0.414252</v>
      </c>
      <c r="K299">
        <v>0.746225</v>
      </c>
      <c r="L299">
        <v>0.47127</v>
      </c>
      <c r="M299">
        <v>0.898173</v>
      </c>
      <c r="N299">
        <v>0.701976</v>
      </c>
      <c r="O299">
        <v>1</v>
      </c>
      <c r="P299">
        <v>0</v>
      </c>
    </row>
    <row r="300" spans="3:16" ht="12.75">
      <c r="C300">
        <v>0.124609</v>
      </c>
      <c r="D300">
        <v>0.616809</v>
      </c>
      <c r="E300">
        <v>0.286412</v>
      </c>
      <c r="F300">
        <v>0.446203</v>
      </c>
      <c r="G300">
        <v>0.445812</v>
      </c>
      <c r="H300">
        <v>0.405247</v>
      </c>
      <c r="I300">
        <v>0.602739</v>
      </c>
      <c r="J300">
        <v>0.414252</v>
      </c>
      <c r="K300">
        <v>0.75674</v>
      </c>
      <c r="L300">
        <v>0.479349</v>
      </c>
      <c r="M300">
        <v>0.905164</v>
      </c>
      <c r="N300">
        <v>0.726286</v>
      </c>
      <c r="O300">
        <v>1</v>
      </c>
      <c r="P300">
        <v>0</v>
      </c>
    </row>
    <row r="301" spans="3:16" ht="12.75">
      <c r="C301">
        <v>0.132909</v>
      </c>
      <c r="D301">
        <v>0.588674</v>
      </c>
      <c r="E301">
        <v>0.297773</v>
      </c>
      <c r="F301">
        <v>0.434643</v>
      </c>
      <c r="G301">
        <v>0.458207</v>
      </c>
      <c r="H301">
        <v>0.400411</v>
      </c>
      <c r="I301">
        <v>0.614807</v>
      </c>
      <c r="J301">
        <v>0.414252</v>
      </c>
      <c r="K301">
        <v>0.767128</v>
      </c>
      <c r="L301">
        <v>0.483493</v>
      </c>
      <c r="M301">
        <v>0.911895</v>
      </c>
      <c r="N301">
        <v>0.75573</v>
      </c>
      <c r="O301">
        <v>1</v>
      </c>
      <c r="P301">
        <v>0</v>
      </c>
    </row>
    <row r="302" spans="3:16" ht="12.75">
      <c r="C302">
        <v>0.141626</v>
      </c>
      <c r="D302">
        <v>0.559241</v>
      </c>
      <c r="E302">
        <v>0.309444</v>
      </c>
      <c r="F302">
        <v>0.4226</v>
      </c>
      <c r="G302">
        <v>0.470784</v>
      </c>
      <c r="H302">
        <v>0.393831</v>
      </c>
      <c r="I302">
        <v>0.62692</v>
      </c>
      <c r="J302">
        <v>0.411206</v>
      </c>
      <c r="K302">
        <v>0.777416</v>
      </c>
      <c r="L302">
        <v>0.48771</v>
      </c>
      <c r="M302">
        <v>0.918386</v>
      </c>
      <c r="N302">
        <v>0.783982</v>
      </c>
      <c r="O302">
        <v>1</v>
      </c>
      <c r="P302">
        <v>0</v>
      </c>
    </row>
    <row r="303" spans="3:16" ht="12.75">
      <c r="C303">
        <v>0.150809</v>
      </c>
      <c r="D303">
        <v>0.530925</v>
      </c>
      <c r="E303">
        <v>0.321476</v>
      </c>
      <c r="F303">
        <v>0.408205</v>
      </c>
      <c r="G303">
        <v>0.483591</v>
      </c>
      <c r="H303">
        <v>0.386572</v>
      </c>
      <c r="I303">
        <v>0.639119</v>
      </c>
      <c r="J303">
        <v>0.4092</v>
      </c>
      <c r="K303">
        <v>0.787637</v>
      </c>
      <c r="L303">
        <v>0.490562</v>
      </c>
      <c r="M303">
        <v>0.924656</v>
      </c>
      <c r="N303">
        <v>0.810494</v>
      </c>
      <c r="O303">
        <v>1</v>
      </c>
      <c r="P303">
        <v>0</v>
      </c>
    </row>
    <row r="304" spans="3:16" ht="12.75">
      <c r="C304">
        <v>0.160518</v>
      </c>
      <c r="D304">
        <v>0.500812</v>
      </c>
      <c r="E304">
        <v>0.333924</v>
      </c>
      <c r="F304">
        <v>0.393831</v>
      </c>
      <c r="G304">
        <v>0.496678</v>
      </c>
      <c r="H304">
        <v>0.377865</v>
      </c>
      <c r="I304">
        <v>0.651445</v>
      </c>
      <c r="J304">
        <v>0.403298</v>
      </c>
      <c r="K304">
        <v>0.797819</v>
      </c>
      <c r="L304">
        <v>0.492</v>
      </c>
      <c r="M304">
        <v>0.93072</v>
      </c>
      <c r="N304">
        <v>0.838861</v>
      </c>
      <c r="O304">
        <v>1</v>
      </c>
      <c r="P304">
        <v>0</v>
      </c>
    </row>
    <row r="305" spans="3:16" ht="12.75">
      <c r="C305">
        <v>0.170823</v>
      </c>
      <c r="D305">
        <v>0.46995</v>
      </c>
      <c r="E305">
        <v>0.346858</v>
      </c>
      <c r="F305">
        <v>0.378718</v>
      </c>
      <c r="G305">
        <v>0.510105</v>
      </c>
      <c r="H305">
        <v>0.367116</v>
      </c>
      <c r="I305">
        <v>0.663946</v>
      </c>
      <c r="J305">
        <v>0.396625</v>
      </c>
      <c r="K305">
        <v>0.807994</v>
      </c>
      <c r="L305">
        <v>0.490562</v>
      </c>
      <c r="M305">
        <v>0.936592</v>
      </c>
      <c r="N305">
        <v>0.864805</v>
      </c>
      <c r="O305">
        <v>1</v>
      </c>
      <c r="P305">
        <v>0</v>
      </c>
    </row>
    <row r="306" spans="3:16" ht="12.75">
      <c r="C306">
        <v>0.181811</v>
      </c>
      <c r="D306">
        <v>0.439194</v>
      </c>
      <c r="E306">
        <v>0.360358</v>
      </c>
      <c r="F306">
        <v>0.362359</v>
      </c>
      <c r="G306">
        <v>0.523942</v>
      </c>
      <c r="H306">
        <v>0.354698</v>
      </c>
      <c r="I306">
        <v>0.676676</v>
      </c>
      <c r="J306">
        <v>0.388361</v>
      </c>
      <c r="K306">
        <v>0.818197</v>
      </c>
      <c r="L306">
        <v>0.489132</v>
      </c>
      <c r="M306">
        <v>0.942287</v>
      </c>
      <c r="N306">
        <v>0.887683</v>
      </c>
      <c r="O306">
        <v>1</v>
      </c>
      <c r="P306">
        <v>0</v>
      </c>
    </row>
    <row r="307" spans="3:16" ht="12.75">
      <c r="C307">
        <v>0.193591</v>
      </c>
      <c r="D307">
        <v>0.4092</v>
      </c>
      <c r="E307">
        <v>0.374524</v>
      </c>
      <c r="F307">
        <v>0.343795</v>
      </c>
      <c r="G307">
        <v>0.538272</v>
      </c>
      <c r="H307">
        <v>0.342392</v>
      </c>
      <c r="I307">
        <v>0.689697</v>
      </c>
      <c r="J307">
        <v>0.379575</v>
      </c>
      <c r="K307">
        <v>0.828463</v>
      </c>
      <c r="L307">
        <v>0.484891</v>
      </c>
      <c r="M307">
        <v>0.947814</v>
      </c>
      <c r="N307">
        <v>0.916788</v>
      </c>
      <c r="O307">
        <v>1</v>
      </c>
      <c r="P307">
        <v>0</v>
      </c>
    </row>
    <row r="308" spans="3:16" ht="12.75">
      <c r="C308">
        <v>0.206299</v>
      </c>
      <c r="D308">
        <v>0.377865</v>
      </c>
      <c r="E308">
        <v>0.389479</v>
      </c>
      <c r="F308">
        <v>0.324511</v>
      </c>
      <c r="G308">
        <v>0.553198</v>
      </c>
      <c r="H308">
        <v>0.32768</v>
      </c>
      <c r="I308">
        <v>0.703083</v>
      </c>
      <c r="J308">
        <v>0.367921</v>
      </c>
      <c r="K308">
        <v>0.838837</v>
      </c>
      <c r="L308">
        <v>0.479349</v>
      </c>
      <c r="M308">
        <v>0.953184</v>
      </c>
      <c r="N308">
        <v>0.947865</v>
      </c>
      <c r="O308">
        <v>1</v>
      </c>
      <c r="P308">
        <v>0</v>
      </c>
    </row>
    <row r="309" spans="3:16" ht="12.75">
      <c r="C309">
        <v>0.220115</v>
      </c>
      <c r="D309">
        <v>0.345922</v>
      </c>
      <c r="E309">
        <v>0.405384</v>
      </c>
      <c r="F309">
        <v>0.303935</v>
      </c>
      <c r="G309">
        <v>0.56885</v>
      </c>
      <c r="H309">
        <v>0.311844</v>
      </c>
      <c r="I309">
        <v>0.716929</v>
      </c>
      <c r="J309">
        <v>0.354698</v>
      </c>
      <c r="K309">
        <v>0.849369</v>
      </c>
      <c r="L309">
        <v>0.46995</v>
      </c>
      <c r="M309">
        <v>0.958408</v>
      </c>
      <c r="N309">
        <v>0.969781</v>
      </c>
      <c r="O309">
        <v>1</v>
      </c>
      <c r="P309">
        <v>0</v>
      </c>
    </row>
    <row r="310" spans="3:16" ht="12.75">
      <c r="C310">
        <v>0.235276</v>
      </c>
      <c r="D310">
        <v>0.313593</v>
      </c>
      <c r="E310">
        <v>0.422448</v>
      </c>
      <c r="F310">
        <v>0.28197</v>
      </c>
      <c r="G310">
        <v>0.585394</v>
      </c>
      <c r="H310">
        <v>0.293308</v>
      </c>
      <c r="I310">
        <v>0.731351</v>
      </c>
      <c r="J310">
        <v>0.338934</v>
      </c>
      <c r="K310">
        <v>0.860119</v>
      </c>
      <c r="L310">
        <v>0.45965</v>
      </c>
      <c r="M310">
        <v>0.963493</v>
      </c>
      <c r="N310">
        <v>0.998644</v>
      </c>
      <c r="O310">
        <v>1</v>
      </c>
      <c r="P310">
        <v>0</v>
      </c>
    </row>
    <row r="311" spans="3:16" ht="12.75">
      <c r="C311">
        <v>0.252107</v>
      </c>
      <c r="D311">
        <v>0.281025</v>
      </c>
      <c r="E311">
        <v>0.440953</v>
      </c>
      <c r="F311">
        <v>0.258111</v>
      </c>
      <c r="G311">
        <v>0.603058</v>
      </c>
      <c r="H311">
        <v>0.273245</v>
      </c>
      <c r="I311">
        <v>0.746506</v>
      </c>
      <c r="J311">
        <v>0.320788</v>
      </c>
      <c r="K311">
        <v>0.871168</v>
      </c>
      <c r="L311">
        <v>0.445019</v>
      </c>
      <c r="M311">
        <v>0.968447</v>
      </c>
      <c r="N311">
        <v>1.023001</v>
      </c>
      <c r="O311">
        <v>1</v>
      </c>
      <c r="P311">
        <v>0</v>
      </c>
    </row>
    <row r="312" spans="3:16" ht="12.75">
      <c r="C312">
        <v>0.271077</v>
      </c>
      <c r="D312">
        <v>0.247087</v>
      </c>
      <c r="E312">
        <v>0.461304</v>
      </c>
      <c r="F312">
        <v>0.233017</v>
      </c>
      <c r="G312">
        <v>0.622156</v>
      </c>
      <c r="H312">
        <v>0.250406</v>
      </c>
      <c r="I312">
        <v>0.762609</v>
      </c>
      <c r="J312">
        <v>0.299593</v>
      </c>
      <c r="K312">
        <v>0.882621</v>
      </c>
      <c r="L312">
        <v>0.42799</v>
      </c>
      <c r="M312">
        <v>0.973277</v>
      </c>
      <c r="N312">
        <v>1.042063</v>
      </c>
      <c r="O312">
        <v>1</v>
      </c>
      <c r="P312">
        <v>0</v>
      </c>
    </row>
    <row r="313" spans="3:16" ht="12.75">
      <c r="C313">
        <v>0.292893</v>
      </c>
      <c r="D313">
        <v>0.212101</v>
      </c>
      <c r="E313">
        <v>0.484102</v>
      </c>
      <c r="F313">
        <v>0.205603</v>
      </c>
      <c r="G313">
        <v>0.643158</v>
      </c>
      <c r="H313">
        <v>0.2255</v>
      </c>
      <c r="I313">
        <v>0.779974</v>
      </c>
      <c r="J313">
        <v>0.275488</v>
      </c>
      <c r="K313">
        <v>0.894624</v>
      </c>
      <c r="L313">
        <v>0.405247</v>
      </c>
      <c r="M313">
        <v>0.977991</v>
      </c>
      <c r="N313">
        <v>1.068612</v>
      </c>
      <c r="O313">
        <v>1</v>
      </c>
      <c r="P313">
        <v>0</v>
      </c>
    </row>
    <row r="314" spans="3:16" ht="12.75">
      <c r="C314">
        <v>0.318708</v>
      </c>
      <c r="D314">
        <v>0.176231</v>
      </c>
      <c r="E314">
        <v>0.510316</v>
      </c>
      <c r="F314">
        <v>0.176046</v>
      </c>
      <c r="G314">
        <v>0.666806</v>
      </c>
      <c r="H314">
        <v>0.197379</v>
      </c>
      <c r="I314">
        <v>0.799091</v>
      </c>
      <c r="J314">
        <v>0.247087</v>
      </c>
      <c r="K314">
        <v>0.907405</v>
      </c>
      <c r="L314">
        <v>0.376171</v>
      </c>
      <c r="M314">
        <v>0.982593</v>
      </c>
      <c r="N314">
        <v>1.09655</v>
      </c>
      <c r="O314">
        <v>1</v>
      </c>
      <c r="P314">
        <v>0</v>
      </c>
    </row>
    <row r="315" spans="3:16" ht="12.75">
      <c r="C315">
        <v>0.350603</v>
      </c>
      <c r="D315">
        <v>0.13854</v>
      </c>
      <c r="E315">
        <v>0.541673</v>
      </c>
      <c r="F315">
        <v>0.143395</v>
      </c>
      <c r="G315">
        <v>0.694405</v>
      </c>
      <c r="H315">
        <v>0.16513</v>
      </c>
      <c r="I315">
        <v>0.820808</v>
      </c>
      <c r="J315">
        <v>0.212909</v>
      </c>
      <c r="K315">
        <v>0.921337</v>
      </c>
      <c r="L315">
        <v>0.340309</v>
      </c>
      <c r="M315">
        <v>0.98709</v>
      </c>
      <c r="N315">
        <v>1.125988</v>
      </c>
      <c r="O315">
        <v>1</v>
      </c>
      <c r="P315">
        <v>0</v>
      </c>
    </row>
    <row r="316" spans="3:16" ht="12.75">
      <c r="C316">
        <v>0.393038</v>
      </c>
      <c r="D316">
        <v>0.098864</v>
      </c>
      <c r="E316">
        <v>0.581803</v>
      </c>
      <c r="F316">
        <v>0.106725</v>
      </c>
      <c r="G316">
        <v>0.728662</v>
      </c>
      <c r="H316">
        <v>0.127293</v>
      </c>
      <c r="I316">
        <v>0.846839</v>
      </c>
      <c r="J316">
        <v>0.171022</v>
      </c>
      <c r="K316">
        <v>0.93715</v>
      </c>
      <c r="L316">
        <v>0.290766</v>
      </c>
      <c r="M316">
        <v>0.991488</v>
      </c>
      <c r="N316">
        <v>1.149124</v>
      </c>
      <c r="O316">
        <v>1</v>
      </c>
      <c r="P316">
        <v>0</v>
      </c>
    </row>
    <row r="317" spans="3:16" ht="12.75">
      <c r="C317">
        <v>0.459258</v>
      </c>
      <c r="D317">
        <v>0.055444</v>
      </c>
      <c r="E317">
        <v>0.641235</v>
      </c>
      <c r="F317">
        <v>0.063671</v>
      </c>
      <c r="G317">
        <v>0.777222</v>
      </c>
      <c r="H317">
        <v>0.080082</v>
      </c>
      <c r="I317">
        <v>0.881883</v>
      </c>
      <c r="J317">
        <v>0.114755</v>
      </c>
      <c r="K317">
        <v>0.956728</v>
      </c>
      <c r="L317">
        <v>0.217321</v>
      </c>
      <c r="M317">
        <v>0.995789</v>
      </c>
      <c r="N317">
        <v>1.173232</v>
      </c>
      <c r="O317">
        <v>1</v>
      </c>
      <c r="P317">
        <v>0</v>
      </c>
    </row>
    <row r="318" spans="3:16" ht="12.75">
      <c r="C318">
        <v>0.518254</v>
      </c>
      <c r="D318">
        <v>0.031092</v>
      </c>
      <c r="E318">
        <v>0.691264</v>
      </c>
      <c r="F318">
        <v>0.037626</v>
      </c>
      <c r="G318">
        <v>0.816079</v>
      </c>
      <c r="H318">
        <v>0.049666</v>
      </c>
      <c r="I318">
        <v>0.908214</v>
      </c>
      <c r="J318">
        <v>0.075641</v>
      </c>
      <c r="K318">
        <v>0.969945</v>
      </c>
      <c r="L318">
        <v>0.159479</v>
      </c>
      <c r="M318">
        <v>0.997906</v>
      </c>
      <c r="N318">
        <v>1.189873</v>
      </c>
      <c r="O318">
        <v>1</v>
      </c>
      <c r="P318">
        <v>0</v>
      </c>
    </row>
    <row r="319" spans="3:16" ht="12.75">
      <c r="C319">
        <v>0.570813</v>
      </c>
      <c r="D319">
        <v>0.017418</v>
      </c>
      <c r="E319">
        <v>0.73372</v>
      </c>
      <c r="F319">
        <v>0.022061</v>
      </c>
      <c r="G319">
        <v>0.847559</v>
      </c>
      <c r="H319">
        <v>0.030454</v>
      </c>
      <c r="I319">
        <v>0.928298</v>
      </c>
      <c r="J319">
        <v>0.049229</v>
      </c>
      <c r="K319">
        <v>0.979006</v>
      </c>
      <c r="L319">
        <v>0.115546</v>
      </c>
      <c r="M319">
        <v>0.998956</v>
      </c>
      <c r="N319">
        <v>1.189873</v>
      </c>
      <c r="O319">
        <v>1</v>
      </c>
      <c r="P319">
        <v>0</v>
      </c>
    </row>
    <row r="320" spans="3:16" ht="12.75">
      <c r="C320">
        <v>0.617638</v>
      </c>
      <c r="D320">
        <v>0.009741</v>
      </c>
      <c r="E320">
        <v>0.769948</v>
      </c>
      <c r="F320">
        <v>0.012859</v>
      </c>
      <c r="G320">
        <v>0.873281</v>
      </c>
      <c r="H320">
        <v>0.018514</v>
      </c>
      <c r="I320">
        <v>0.943775</v>
      </c>
      <c r="J320">
        <v>0.031727</v>
      </c>
      <c r="K320">
        <v>0.985279</v>
      </c>
      <c r="L320">
        <v>0.082891</v>
      </c>
      <c r="M320">
        <v>0.999478</v>
      </c>
      <c r="N320">
        <v>1.189873</v>
      </c>
      <c r="O320">
        <v>1</v>
      </c>
      <c r="P320">
        <v>0</v>
      </c>
    </row>
    <row r="321" spans="3:16" ht="12.75">
      <c r="C321">
        <v>0.659354</v>
      </c>
      <c r="D321">
        <v>0.00543</v>
      </c>
      <c r="E321">
        <v>0.800986</v>
      </c>
      <c r="F321">
        <v>0.007446</v>
      </c>
      <c r="G321">
        <v>0.894427</v>
      </c>
      <c r="H321">
        <v>0.011168</v>
      </c>
      <c r="I321">
        <v>0.955788</v>
      </c>
      <c r="J321">
        <v>0.020267</v>
      </c>
      <c r="K321">
        <v>0.989652</v>
      </c>
      <c r="L321">
        <v>0.059096</v>
      </c>
      <c r="M321">
        <v>0.999739</v>
      </c>
      <c r="N321">
        <v>1.198373</v>
      </c>
      <c r="O321">
        <v>1</v>
      </c>
      <c r="P321">
        <v>0</v>
      </c>
    </row>
    <row r="322" spans="3:16" ht="12.75">
      <c r="C322">
        <v>0.696519</v>
      </c>
      <c r="D322">
        <v>0.003005</v>
      </c>
      <c r="E322">
        <v>0.827657</v>
      </c>
      <c r="F322">
        <v>0.00427</v>
      </c>
      <c r="G322">
        <v>0.911891</v>
      </c>
      <c r="H322">
        <v>0.006662</v>
      </c>
      <c r="I322">
        <v>0.965161</v>
      </c>
      <c r="J322">
        <v>0.012819</v>
      </c>
      <c r="K322">
        <v>0.992713</v>
      </c>
      <c r="L322">
        <v>0.041786</v>
      </c>
      <c r="M322">
        <v>0.99987</v>
      </c>
      <c r="N322">
        <v>1.198373</v>
      </c>
      <c r="O322">
        <v>1</v>
      </c>
      <c r="P322">
        <v>0</v>
      </c>
    </row>
    <row r="323" spans="3:16" ht="12.75">
      <c r="C323">
        <v>0.784554</v>
      </c>
      <c r="D323">
        <v>0.000425</v>
      </c>
      <c r="E323">
        <v>0.887031</v>
      </c>
      <c r="F323">
        <v>0.000671</v>
      </c>
      <c r="G323">
        <v>0.9481</v>
      </c>
      <c r="H323">
        <v>0.001189</v>
      </c>
      <c r="I323">
        <v>0.982676</v>
      </c>
      <c r="J323">
        <v>0.00277</v>
      </c>
      <c r="K323">
        <v>0.997409</v>
      </c>
      <c r="L323">
        <v>0.013145</v>
      </c>
      <c r="M323">
        <v>0.999983</v>
      </c>
      <c r="N323">
        <v>1.198373</v>
      </c>
      <c r="O323">
        <v>1</v>
      </c>
      <c r="P323">
        <v>0</v>
      </c>
    </row>
    <row r="325" spans="3:17" ht="12.75">
      <c r="C325">
        <v>0</v>
      </c>
      <c r="E325">
        <v>1</v>
      </c>
      <c r="G325">
        <v>2</v>
      </c>
      <c r="I325">
        <v>3</v>
      </c>
      <c r="K325">
        <v>4</v>
      </c>
      <c r="M325">
        <v>5</v>
      </c>
      <c r="O325">
        <v>6</v>
      </c>
      <c r="Q325">
        <v>7</v>
      </c>
    </row>
    <row r="326" spans="3:18" ht="12.75">
      <c r="C326">
        <v>0</v>
      </c>
      <c r="D326">
        <v>0</v>
      </c>
      <c r="E326">
        <v>1.4E-05</v>
      </c>
      <c r="F326">
        <v>1.400185</v>
      </c>
      <c r="G326">
        <v>0.00219</v>
      </c>
      <c r="H326">
        <v>0.015551</v>
      </c>
      <c r="I326">
        <v>0.014397</v>
      </c>
      <c r="J326">
        <v>0.003328</v>
      </c>
      <c r="K326">
        <v>0.042184</v>
      </c>
      <c r="L326">
        <v>0.001457</v>
      </c>
      <c r="M326">
        <v>0.088902</v>
      </c>
      <c r="N326">
        <v>0.000845</v>
      </c>
      <c r="O326">
        <v>0.159635</v>
      </c>
      <c r="P326">
        <v>0.000561</v>
      </c>
      <c r="Q326">
        <v>0.268272</v>
      </c>
      <c r="R326">
        <v>0.000395</v>
      </c>
    </row>
    <row r="327" spans="3:18" ht="12.75">
      <c r="C327">
        <v>0</v>
      </c>
      <c r="D327">
        <v>0</v>
      </c>
      <c r="E327">
        <v>0.000112</v>
      </c>
      <c r="F327">
        <v>1.399351</v>
      </c>
      <c r="G327">
        <v>0.006162</v>
      </c>
      <c r="H327">
        <v>0.049394</v>
      </c>
      <c r="I327">
        <v>0.028992</v>
      </c>
      <c r="J327">
        <v>0.015364</v>
      </c>
      <c r="K327">
        <v>0.071848</v>
      </c>
      <c r="L327">
        <v>0.008105</v>
      </c>
      <c r="M327">
        <v>0.136473</v>
      </c>
      <c r="N327">
        <v>0.005296</v>
      </c>
      <c r="O327">
        <v>0.2275</v>
      </c>
      <c r="P327">
        <v>0.003851</v>
      </c>
      <c r="Q327">
        <v>0.359842</v>
      </c>
      <c r="R327">
        <v>0.002955</v>
      </c>
    </row>
    <row r="328" spans="3:18" ht="12.75">
      <c r="C328">
        <v>0</v>
      </c>
      <c r="D328">
        <v>0</v>
      </c>
      <c r="E328">
        <v>0.000223</v>
      </c>
      <c r="F328">
        <v>1.398098</v>
      </c>
      <c r="G328">
        <v>0.008753</v>
      </c>
      <c r="H328">
        <v>0.069805</v>
      </c>
      <c r="I328">
        <v>0.03682</v>
      </c>
      <c r="J328">
        <v>0.024255</v>
      </c>
      <c r="K328">
        <v>0.086227</v>
      </c>
      <c r="L328">
        <v>0.013538</v>
      </c>
      <c r="M328">
        <v>0.158051</v>
      </c>
      <c r="N328">
        <v>0.009172</v>
      </c>
      <c r="O328">
        <v>0.256709</v>
      </c>
      <c r="P328">
        <v>0.006869</v>
      </c>
      <c r="Q328">
        <v>0.397299</v>
      </c>
      <c r="R328">
        <v>0.00543</v>
      </c>
    </row>
    <row r="329" spans="3:18" ht="12.75">
      <c r="C329">
        <v>0</v>
      </c>
      <c r="D329">
        <v>0</v>
      </c>
      <c r="E329">
        <v>0.000447</v>
      </c>
      <c r="F329">
        <v>1.396436</v>
      </c>
      <c r="G329">
        <v>0.012455</v>
      </c>
      <c r="H329">
        <v>0.097901</v>
      </c>
      <c r="I329">
        <v>0.046871</v>
      </c>
      <c r="J329">
        <v>0.037888</v>
      </c>
      <c r="K329">
        <v>0.103704</v>
      </c>
      <c r="L329">
        <v>0.022357</v>
      </c>
      <c r="M329">
        <v>0.183336</v>
      </c>
      <c r="N329">
        <v>0.015726</v>
      </c>
      <c r="O329">
        <v>0.289938</v>
      </c>
      <c r="P329">
        <v>0.01214</v>
      </c>
      <c r="Q329">
        <v>0.438653</v>
      </c>
      <c r="R329">
        <v>0.009904</v>
      </c>
    </row>
    <row r="330" spans="3:18" ht="12.75">
      <c r="C330">
        <v>0</v>
      </c>
      <c r="D330">
        <v>0</v>
      </c>
      <c r="E330">
        <v>0.000895</v>
      </c>
      <c r="F330">
        <v>1.39274</v>
      </c>
      <c r="G330">
        <v>0.017772</v>
      </c>
      <c r="H330">
        <v>0.136182</v>
      </c>
      <c r="I330">
        <v>0.059851</v>
      </c>
      <c r="J330">
        <v>0.058621</v>
      </c>
      <c r="K330">
        <v>0.12506</v>
      </c>
      <c r="L330">
        <v>0.036571</v>
      </c>
      <c r="M330">
        <v>0.213098</v>
      </c>
      <c r="N330">
        <v>0.026739</v>
      </c>
      <c r="O330">
        <v>0.327851</v>
      </c>
      <c r="P330">
        <v>0.021322</v>
      </c>
      <c r="Q330">
        <v>0.484313</v>
      </c>
      <c r="R330">
        <v>0.018005</v>
      </c>
    </row>
    <row r="331" spans="3:18" ht="12.75">
      <c r="C331">
        <v>0</v>
      </c>
      <c r="D331">
        <v>0</v>
      </c>
      <c r="E331">
        <v>0.001795</v>
      </c>
      <c r="F331">
        <v>1.384893</v>
      </c>
      <c r="G331">
        <v>0.02546</v>
      </c>
      <c r="H331">
        <v>0.187789</v>
      </c>
      <c r="I331">
        <v>0.076746</v>
      </c>
      <c r="J331">
        <v>0.089784</v>
      </c>
      <c r="K331">
        <v>0.151352</v>
      </c>
      <c r="L331">
        <v>0.059263</v>
      </c>
      <c r="M331">
        <v>0.248342</v>
      </c>
      <c r="N331">
        <v>0.045058</v>
      </c>
      <c r="O331">
        <v>0.371276</v>
      </c>
      <c r="P331">
        <v>0.0372</v>
      </c>
      <c r="Q331">
        <v>0.534724</v>
      </c>
      <c r="R331">
        <v>0.032679</v>
      </c>
    </row>
    <row r="332" spans="3:18" ht="12.75">
      <c r="C332">
        <v>0</v>
      </c>
      <c r="D332">
        <v>0</v>
      </c>
      <c r="E332">
        <v>0.00361</v>
      </c>
      <c r="F332">
        <v>1.370355</v>
      </c>
      <c r="G332">
        <v>0.036693</v>
      </c>
      <c r="H332">
        <v>0.255507</v>
      </c>
      <c r="I332">
        <v>0.098988</v>
      </c>
      <c r="J332">
        <v>0.13556</v>
      </c>
      <c r="K332">
        <v>0.184052</v>
      </c>
      <c r="L332">
        <v>0.094787</v>
      </c>
      <c r="M332">
        <v>0.290421</v>
      </c>
      <c r="N332">
        <v>0.075167</v>
      </c>
      <c r="O332">
        <v>0.421277</v>
      </c>
      <c r="P332">
        <v>0.064453</v>
      </c>
      <c r="Q332">
        <v>0.590384</v>
      </c>
      <c r="R332">
        <v>0.059242</v>
      </c>
    </row>
    <row r="333" spans="3:18" ht="12.75">
      <c r="C333">
        <v>0</v>
      </c>
      <c r="D333">
        <v>0</v>
      </c>
      <c r="E333">
        <v>0.007301</v>
      </c>
      <c r="F333">
        <v>1.339833</v>
      </c>
      <c r="G333">
        <v>0.053376</v>
      </c>
      <c r="H333">
        <v>0.340697</v>
      </c>
      <c r="I333">
        <v>0.128756</v>
      </c>
      <c r="J333">
        <v>0.200564</v>
      </c>
      <c r="K333">
        <v>0.225322</v>
      </c>
      <c r="L333">
        <v>0.148866</v>
      </c>
      <c r="M333">
        <v>0.341261</v>
      </c>
      <c r="N333">
        <v>0.123544</v>
      </c>
      <c r="O333">
        <v>0.479297</v>
      </c>
      <c r="P333">
        <v>0.110595</v>
      </c>
      <c r="Q333">
        <v>0.651836</v>
      </c>
      <c r="R333">
        <v>0.10734</v>
      </c>
    </row>
    <row r="334" spans="3:18" ht="12.75">
      <c r="C334">
        <v>0</v>
      </c>
      <c r="D334">
        <v>0</v>
      </c>
      <c r="E334">
        <v>0.011076</v>
      </c>
      <c r="F334">
        <v>1.309282</v>
      </c>
      <c r="G334">
        <v>0.066889</v>
      </c>
      <c r="H334">
        <v>0.397329</v>
      </c>
      <c r="I334">
        <v>0.150997</v>
      </c>
      <c r="J334">
        <v>0.248736</v>
      </c>
      <c r="K334">
        <v>0.254725</v>
      </c>
      <c r="L334">
        <v>0.191521</v>
      </c>
      <c r="M334">
        <v>0.376176</v>
      </c>
      <c r="N334">
        <v>0.1636</v>
      </c>
      <c r="O334">
        <v>0.51775</v>
      </c>
      <c r="P334">
        <v>0.150739</v>
      </c>
      <c r="Q334">
        <v>0.690708</v>
      </c>
      <c r="R334">
        <v>0.151968</v>
      </c>
    </row>
    <row r="335" spans="3:18" ht="12.75">
      <c r="C335">
        <v>0</v>
      </c>
      <c r="D335">
        <v>0</v>
      </c>
      <c r="E335">
        <v>0.014939</v>
      </c>
      <c r="F335">
        <v>1.27933</v>
      </c>
      <c r="G335">
        <v>0.078823</v>
      </c>
      <c r="H335">
        <v>0.439194</v>
      </c>
      <c r="I335">
        <v>0.169638</v>
      </c>
      <c r="J335">
        <v>0.287158</v>
      </c>
      <c r="K335">
        <v>0.278602</v>
      </c>
      <c r="L335">
        <v>0.22718</v>
      </c>
      <c r="M335">
        <v>0.40382</v>
      </c>
      <c r="N335">
        <v>0.19843</v>
      </c>
      <c r="O335">
        <v>0.547435</v>
      </c>
      <c r="P335">
        <v>0.186829</v>
      </c>
      <c r="Q335">
        <v>0.719686</v>
      </c>
      <c r="R335">
        <v>0.194406</v>
      </c>
    </row>
    <row r="336" spans="3:18" ht="12.75">
      <c r="C336">
        <v>0</v>
      </c>
      <c r="D336">
        <v>0</v>
      </c>
      <c r="E336">
        <v>0.018895</v>
      </c>
      <c r="F336">
        <v>1.248827</v>
      </c>
      <c r="G336">
        <v>0.089796</v>
      </c>
      <c r="H336">
        <v>0.471105</v>
      </c>
      <c r="I336">
        <v>0.186116</v>
      </c>
      <c r="J336">
        <v>0.319262</v>
      </c>
      <c r="K336">
        <v>0.299199</v>
      </c>
      <c r="L336">
        <v>0.258111</v>
      </c>
      <c r="M336">
        <v>0.427197</v>
      </c>
      <c r="N336">
        <v>0.229354</v>
      </c>
      <c r="O336">
        <v>0.572029</v>
      </c>
      <c r="P336">
        <v>0.220173</v>
      </c>
      <c r="Q336">
        <v>0.742997</v>
      </c>
      <c r="R336">
        <v>0.235305</v>
      </c>
    </row>
    <row r="337" spans="3:18" ht="12.75">
      <c r="C337">
        <v>0</v>
      </c>
      <c r="D337">
        <v>0</v>
      </c>
      <c r="E337">
        <v>0.02295</v>
      </c>
      <c r="F337">
        <v>1.218223</v>
      </c>
      <c r="G337">
        <v>0.100123</v>
      </c>
      <c r="H337">
        <v>0.496367</v>
      </c>
      <c r="I337">
        <v>0.201141</v>
      </c>
      <c r="J337">
        <v>0.3461</v>
      </c>
      <c r="K337">
        <v>0.317605</v>
      </c>
      <c r="L337">
        <v>0.285084</v>
      </c>
      <c r="M337">
        <v>0.447739</v>
      </c>
      <c r="N337">
        <v>0.257517</v>
      </c>
      <c r="O337">
        <v>0.593262</v>
      </c>
      <c r="P337">
        <v>0.251156</v>
      </c>
      <c r="Q337">
        <v>0.762603</v>
      </c>
      <c r="R337">
        <v>0.275488</v>
      </c>
    </row>
    <row r="338" spans="3:18" ht="12.75">
      <c r="C338">
        <v>0</v>
      </c>
      <c r="D338">
        <v>0</v>
      </c>
      <c r="E338">
        <v>0.027108</v>
      </c>
      <c r="F338">
        <v>1.187505</v>
      </c>
      <c r="G338">
        <v>0.109996</v>
      </c>
      <c r="H338">
        <v>0.516024</v>
      </c>
      <c r="I338">
        <v>0.215123</v>
      </c>
      <c r="J338">
        <v>0.368933</v>
      </c>
      <c r="K338">
        <v>0.334439</v>
      </c>
      <c r="L338">
        <v>0.308688</v>
      </c>
      <c r="M338">
        <v>0.466253</v>
      </c>
      <c r="N338">
        <v>0.282921</v>
      </c>
      <c r="O338">
        <v>0.6121</v>
      </c>
      <c r="P338">
        <v>0.280087</v>
      </c>
      <c r="Q338">
        <v>0.779583</v>
      </c>
      <c r="R338">
        <v>0.31418</v>
      </c>
    </row>
    <row r="339" spans="3:18" ht="12.75">
      <c r="C339">
        <v>0</v>
      </c>
      <c r="D339">
        <v>0</v>
      </c>
      <c r="E339">
        <v>0.031375</v>
      </c>
      <c r="F339">
        <v>1.156053</v>
      </c>
      <c r="G339">
        <v>0.119539</v>
      </c>
      <c r="H339">
        <v>0.531345</v>
      </c>
      <c r="I339">
        <v>0.228326</v>
      </c>
      <c r="J339">
        <v>0.388137</v>
      </c>
      <c r="K339">
        <v>0.350094</v>
      </c>
      <c r="L339">
        <v>0.329611</v>
      </c>
      <c r="M339">
        <v>0.483242</v>
      </c>
      <c r="N339">
        <v>0.305596</v>
      </c>
      <c r="O339">
        <v>0.629138</v>
      </c>
      <c r="P339">
        <v>0.307275</v>
      </c>
      <c r="Q339">
        <v>0.794597</v>
      </c>
      <c r="R339">
        <v>0.352463</v>
      </c>
    </row>
    <row r="340" spans="3:18" ht="12.75">
      <c r="C340">
        <v>0</v>
      </c>
      <c r="D340">
        <v>0</v>
      </c>
      <c r="E340">
        <v>0.035758</v>
      </c>
      <c r="F340">
        <v>1.125044</v>
      </c>
      <c r="G340">
        <v>0.128843</v>
      </c>
      <c r="H340">
        <v>0.543392</v>
      </c>
      <c r="I340">
        <v>0.240933</v>
      </c>
      <c r="J340">
        <v>0.404758</v>
      </c>
      <c r="K340">
        <v>0.364833</v>
      </c>
      <c r="L340">
        <v>0.348436</v>
      </c>
      <c r="M340">
        <v>0.499046</v>
      </c>
      <c r="N340">
        <v>0.327041</v>
      </c>
      <c r="O340">
        <v>0.644776</v>
      </c>
      <c r="P340">
        <v>0.332222</v>
      </c>
      <c r="Q340">
        <v>0.808081</v>
      </c>
      <c r="R340">
        <v>0.389263</v>
      </c>
    </row>
    <row r="341" spans="3:18" ht="12.75">
      <c r="C341">
        <v>0</v>
      </c>
      <c r="D341">
        <v>0</v>
      </c>
      <c r="E341">
        <v>0.040264</v>
      </c>
      <c r="F341">
        <v>1.094315</v>
      </c>
      <c r="G341">
        <v>0.137974</v>
      </c>
      <c r="H341">
        <v>0.551429</v>
      </c>
      <c r="I341">
        <v>0.253074</v>
      </c>
      <c r="J341">
        <v>0.418384</v>
      </c>
      <c r="K341">
        <v>0.378848</v>
      </c>
      <c r="L341">
        <v>0.365119</v>
      </c>
      <c r="M341">
        <v>0.513903</v>
      </c>
      <c r="N341">
        <v>0.345922</v>
      </c>
      <c r="O341">
        <v>0.65929</v>
      </c>
      <c r="P341">
        <v>0.356962</v>
      </c>
      <c r="Q341">
        <v>0.820335</v>
      </c>
      <c r="R341">
        <v>0.426901</v>
      </c>
    </row>
    <row r="342" spans="3:18" ht="12.75">
      <c r="C342">
        <v>0</v>
      </c>
      <c r="D342">
        <v>0</v>
      </c>
      <c r="E342">
        <v>0.044901</v>
      </c>
      <c r="F342">
        <v>1.06269</v>
      </c>
      <c r="G342">
        <v>0.146986</v>
      </c>
      <c r="H342">
        <v>0.557383</v>
      </c>
      <c r="I342">
        <v>0.26485</v>
      </c>
      <c r="J342">
        <v>0.430185</v>
      </c>
      <c r="K342">
        <v>0.392281</v>
      </c>
      <c r="L342">
        <v>0.379146</v>
      </c>
      <c r="M342">
        <v>0.527991</v>
      </c>
      <c r="N342">
        <v>0.363931</v>
      </c>
      <c r="O342">
        <v>0.672885</v>
      </c>
      <c r="P342">
        <v>0.378718</v>
      </c>
      <c r="Q342">
        <v>0.831581</v>
      </c>
      <c r="R342">
        <v>0.462182</v>
      </c>
    </row>
    <row r="343" spans="3:18" ht="12.75">
      <c r="C343">
        <v>0</v>
      </c>
      <c r="D343">
        <v>0</v>
      </c>
      <c r="E343">
        <v>0.049677</v>
      </c>
      <c r="F343">
        <v>1.030858</v>
      </c>
      <c r="G343">
        <v>0.155921</v>
      </c>
      <c r="H343">
        <v>0.561111</v>
      </c>
      <c r="I343">
        <v>0.27634</v>
      </c>
      <c r="J343">
        <v>0.43977</v>
      </c>
      <c r="K343">
        <v>0.405241</v>
      </c>
      <c r="L343">
        <v>0.391991</v>
      </c>
      <c r="M343">
        <v>0.541445</v>
      </c>
      <c r="N343">
        <v>0.379575</v>
      </c>
      <c r="O343">
        <v>0.685717</v>
      </c>
      <c r="P343">
        <v>0.400411</v>
      </c>
      <c r="Q343">
        <v>0.841982</v>
      </c>
      <c r="R343">
        <v>0.499322</v>
      </c>
    </row>
    <row r="344" spans="3:18" ht="12.75">
      <c r="C344">
        <v>0</v>
      </c>
      <c r="D344">
        <v>0</v>
      </c>
      <c r="E344">
        <v>0.054602</v>
      </c>
      <c r="F344">
        <v>0.999387</v>
      </c>
      <c r="G344">
        <v>0.164817</v>
      </c>
      <c r="H344">
        <v>0.562522</v>
      </c>
      <c r="I344">
        <v>0.287608</v>
      </c>
      <c r="J344">
        <v>0.447392</v>
      </c>
      <c r="K344">
        <v>0.417815</v>
      </c>
      <c r="L344">
        <v>0.402814</v>
      </c>
      <c r="M344">
        <v>0.554373</v>
      </c>
      <c r="N344">
        <v>0.393831</v>
      </c>
      <c r="O344">
        <v>0.697906</v>
      </c>
      <c r="P344">
        <v>0.41943</v>
      </c>
      <c r="Q344">
        <v>0.851665</v>
      </c>
      <c r="R344">
        <v>0.534306</v>
      </c>
    </row>
    <row r="345" spans="3:18" ht="12.75">
      <c r="C345">
        <v>0</v>
      </c>
      <c r="D345">
        <v>0</v>
      </c>
      <c r="E345">
        <v>0.059685</v>
      </c>
      <c r="F345">
        <v>0.967684</v>
      </c>
      <c r="G345">
        <v>0.173706</v>
      </c>
      <c r="H345">
        <v>0.562051</v>
      </c>
      <c r="I345">
        <v>0.298708</v>
      </c>
      <c r="J345">
        <v>0.452826</v>
      </c>
      <c r="K345">
        <v>0.430077</v>
      </c>
      <c r="L345">
        <v>0.412217</v>
      </c>
      <c r="M345">
        <v>0.566859</v>
      </c>
      <c r="N345">
        <v>0.407214</v>
      </c>
      <c r="O345">
        <v>0.709547</v>
      </c>
      <c r="P345">
        <v>0.439194</v>
      </c>
      <c r="Q345">
        <v>0.86073</v>
      </c>
      <c r="R345">
        <v>0.568719</v>
      </c>
    </row>
    <row r="346" spans="3:18" ht="12.75">
      <c r="C346">
        <v>0</v>
      </c>
      <c r="D346">
        <v>0</v>
      </c>
      <c r="E346">
        <v>0.064939</v>
      </c>
      <c r="F346">
        <v>0.935967</v>
      </c>
      <c r="G346">
        <v>0.182619</v>
      </c>
      <c r="H346">
        <v>0.559707</v>
      </c>
      <c r="I346">
        <v>0.309687</v>
      </c>
      <c r="J346">
        <v>0.457145</v>
      </c>
      <c r="K346">
        <v>0.442086</v>
      </c>
      <c r="L346">
        <v>0.420482</v>
      </c>
      <c r="M346">
        <v>0.578977</v>
      </c>
      <c r="N346">
        <v>0.417344</v>
      </c>
      <c r="O346">
        <v>0.720719</v>
      </c>
      <c r="P346">
        <v>0.455903</v>
      </c>
      <c r="Q346">
        <v>0.869255</v>
      </c>
      <c r="R346">
        <v>0.603497</v>
      </c>
    </row>
    <row r="347" spans="3:18" ht="12.75">
      <c r="C347">
        <v>0</v>
      </c>
      <c r="D347">
        <v>0</v>
      </c>
      <c r="E347">
        <v>0.070376</v>
      </c>
      <c r="F347">
        <v>0.903215</v>
      </c>
      <c r="G347">
        <v>0.191582</v>
      </c>
      <c r="H347">
        <v>0.555537</v>
      </c>
      <c r="I347">
        <v>0.320586</v>
      </c>
      <c r="J347">
        <v>0.45965</v>
      </c>
      <c r="K347">
        <v>0.453896</v>
      </c>
      <c r="L347">
        <v>0.426359</v>
      </c>
      <c r="M347">
        <v>0.590785</v>
      </c>
      <c r="N347">
        <v>0.42799</v>
      </c>
      <c r="O347">
        <v>0.731487</v>
      </c>
      <c r="P347">
        <v>0.47127</v>
      </c>
      <c r="Q347">
        <v>0.877307</v>
      </c>
      <c r="R347">
        <v>0.640352</v>
      </c>
    </row>
    <row r="348" spans="3:18" ht="12.75">
      <c r="C348">
        <v>0</v>
      </c>
      <c r="D348">
        <v>0</v>
      </c>
      <c r="E348">
        <v>0.076011</v>
      </c>
      <c r="F348">
        <v>0.871544</v>
      </c>
      <c r="G348">
        <v>0.200624</v>
      </c>
      <c r="H348">
        <v>0.550073</v>
      </c>
      <c r="I348">
        <v>0.331443</v>
      </c>
      <c r="J348">
        <v>0.460913</v>
      </c>
      <c r="K348">
        <v>0.465551</v>
      </c>
      <c r="L348">
        <v>0.431291</v>
      </c>
      <c r="M348">
        <v>0.602336</v>
      </c>
      <c r="N348">
        <v>0.436907</v>
      </c>
      <c r="O348">
        <v>0.741906</v>
      </c>
      <c r="P348">
        <v>0.48771</v>
      </c>
      <c r="Q348">
        <v>0.884938</v>
      </c>
      <c r="R348">
        <v>0.673784</v>
      </c>
    </row>
    <row r="349" spans="3:18" ht="12.75">
      <c r="C349">
        <v>0</v>
      </c>
      <c r="D349">
        <v>0</v>
      </c>
      <c r="E349">
        <v>0.08186</v>
      </c>
      <c r="F349">
        <v>0.838861</v>
      </c>
      <c r="G349">
        <v>0.209771</v>
      </c>
      <c r="H349">
        <v>0.542952</v>
      </c>
      <c r="I349">
        <v>0.342295</v>
      </c>
      <c r="J349">
        <v>0.46028</v>
      </c>
      <c r="K349">
        <v>0.477095</v>
      </c>
      <c r="L349">
        <v>0.435207</v>
      </c>
      <c r="M349">
        <v>0.613676</v>
      </c>
      <c r="N349">
        <v>0.445019</v>
      </c>
      <c r="O349">
        <v>0.752023</v>
      </c>
      <c r="P349">
        <v>0.500812</v>
      </c>
      <c r="Q349">
        <v>0.892193</v>
      </c>
      <c r="R349">
        <v>0.704925</v>
      </c>
    </row>
    <row r="350" spans="3:18" ht="12.75">
      <c r="C350">
        <v>0</v>
      </c>
      <c r="D350">
        <v>0</v>
      </c>
      <c r="E350">
        <v>0.087941</v>
      </c>
      <c r="F350">
        <v>0.805629</v>
      </c>
      <c r="G350">
        <v>0.21905</v>
      </c>
      <c r="H350">
        <v>0.534306</v>
      </c>
      <c r="I350">
        <v>0.353174</v>
      </c>
      <c r="J350">
        <v>0.458394</v>
      </c>
      <c r="K350">
        <v>0.488565</v>
      </c>
      <c r="L350">
        <v>0.436907</v>
      </c>
      <c r="M350">
        <v>0.624846</v>
      </c>
      <c r="N350">
        <v>0.449791</v>
      </c>
      <c r="O350">
        <v>0.761879</v>
      </c>
      <c r="P350">
        <v>0.513065</v>
      </c>
      <c r="Q350">
        <v>0.899111</v>
      </c>
      <c r="R350">
        <v>0.739084</v>
      </c>
    </row>
    <row r="351" spans="3:18" ht="12.75">
      <c r="C351">
        <v>0</v>
      </c>
      <c r="D351">
        <v>0</v>
      </c>
      <c r="E351">
        <v>0.094276</v>
      </c>
      <c r="F351">
        <v>0.772698</v>
      </c>
      <c r="G351">
        <v>0.22849</v>
      </c>
      <c r="H351">
        <v>0.524698</v>
      </c>
      <c r="I351">
        <v>0.364116</v>
      </c>
      <c r="J351">
        <v>0.455284</v>
      </c>
      <c r="K351">
        <v>0.5</v>
      </c>
      <c r="L351">
        <v>0.437476</v>
      </c>
      <c r="M351">
        <v>0.635884</v>
      </c>
      <c r="N351">
        <v>0.454667</v>
      </c>
      <c r="O351">
        <v>0.77151</v>
      </c>
      <c r="P351">
        <v>0.524288</v>
      </c>
      <c r="Q351">
        <v>0.905724</v>
      </c>
      <c r="R351">
        <v>0.769597</v>
      </c>
    </row>
    <row r="352" spans="3:18" ht="12.75">
      <c r="C352">
        <v>0.094276</v>
      </c>
      <c r="D352">
        <v>0.769597</v>
      </c>
      <c r="E352">
        <v>0.22849</v>
      </c>
      <c r="F352">
        <v>0.524288</v>
      </c>
      <c r="G352">
        <v>0.364116</v>
      </c>
      <c r="H352">
        <v>0.454667</v>
      </c>
      <c r="I352">
        <v>0.5</v>
      </c>
      <c r="J352">
        <v>0.436907</v>
      </c>
      <c r="K352">
        <v>0.635884</v>
      </c>
      <c r="L352">
        <v>0.455903</v>
      </c>
      <c r="M352">
        <v>0.77151</v>
      </c>
      <c r="N352">
        <v>0.524288</v>
      </c>
      <c r="O352">
        <v>0.905724</v>
      </c>
      <c r="P352">
        <v>0.773144</v>
      </c>
      <c r="Q352">
        <v>1</v>
      </c>
      <c r="R352">
        <v>0</v>
      </c>
    </row>
    <row r="353" spans="3:18" ht="12.75">
      <c r="C353">
        <v>0.100889</v>
      </c>
      <c r="D353">
        <v>0.739084</v>
      </c>
      <c r="E353">
        <v>0.238121</v>
      </c>
      <c r="F353">
        <v>0.513065</v>
      </c>
      <c r="G353">
        <v>0.375154</v>
      </c>
      <c r="H353">
        <v>0.449791</v>
      </c>
      <c r="I353">
        <v>0.511435</v>
      </c>
      <c r="J353">
        <v>0.436907</v>
      </c>
      <c r="K353">
        <v>0.646826</v>
      </c>
      <c r="L353">
        <v>0.458394</v>
      </c>
      <c r="M353">
        <v>0.78095</v>
      </c>
      <c r="N353">
        <v>0.534306</v>
      </c>
      <c r="O353">
        <v>0.912059</v>
      </c>
      <c r="P353">
        <v>0.806597</v>
      </c>
      <c r="Q353">
        <v>1</v>
      </c>
      <c r="R353">
        <v>0</v>
      </c>
    </row>
    <row r="354" spans="3:18" ht="12.75">
      <c r="C354">
        <v>0.107807</v>
      </c>
      <c r="D354">
        <v>0.704925</v>
      </c>
      <c r="E354">
        <v>0.247977</v>
      </c>
      <c r="F354">
        <v>0.500812</v>
      </c>
      <c r="G354">
        <v>0.386324</v>
      </c>
      <c r="H354">
        <v>0.445019</v>
      </c>
      <c r="I354">
        <v>0.522905</v>
      </c>
      <c r="J354">
        <v>0.435772</v>
      </c>
      <c r="K354">
        <v>0.657705</v>
      </c>
      <c r="L354">
        <v>0.45965</v>
      </c>
      <c r="M354">
        <v>0.790229</v>
      </c>
      <c r="N354">
        <v>0.542952</v>
      </c>
      <c r="O354">
        <v>0.91814</v>
      </c>
      <c r="P354">
        <v>0.838861</v>
      </c>
      <c r="Q354">
        <v>1</v>
      </c>
      <c r="R354">
        <v>0</v>
      </c>
    </row>
    <row r="355" spans="3:18" ht="12.75">
      <c r="C355">
        <v>0.115062</v>
      </c>
      <c r="D355">
        <v>0.673784</v>
      </c>
      <c r="E355">
        <v>0.258094</v>
      </c>
      <c r="F355">
        <v>0.48771</v>
      </c>
      <c r="G355">
        <v>0.397664</v>
      </c>
      <c r="H355">
        <v>0.436907</v>
      </c>
      <c r="I355">
        <v>0.534449</v>
      </c>
      <c r="J355">
        <v>0.430185</v>
      </c>
      <c r="K355">
        <v>0.668557</v>
      </c>
      <c r="L355">
        <v>0.460913</v>
      </c>
      <c r="M355">
        <v>0.799376</v>
      </c>
      <c r="N355">
        <v>0.550073</v>
      </c>
      <c r="O355">
        <v>0.923989</v>
      </c>
      <c r="P355">
        <v>0.869286</v>
      </c>
      <c r="Q355">
        <v>1</v>
      </c>
      <c r="R355">
        <v>0</v>
      </c>
    </row>
    <row r="356" spans="3:18" ht="12.75">
      <c r="C356">
        <v>0.122693</v>
      </c>
      <c r="D356">
        <v>0.640352</v>
      </c>
      <c r="E356">
        <v>0.268513</v>
      </c>
      <c r="F356">
        <v>0.47127</v>
      </c>
      <c r="G356">
        <v>0.409215</v>
      </c>
      <c r="H356">
        <v>0.42799</v>
      </c>
      <c r="I356">
        <v>0.546104</v>
      </c>
      <c r="J356">
        <v>0.426901</v>
      </c>
      <c r="K356">
        <v>0.679414</v>
      </c>
      <c r="L356">
        <v>0.45965</v>
      </c>
      <c r="M356">
        <v>0.808418</v>
      </c>
      <c r="N356">
        <v>0.555537</v>
      </c>
      <c r="O356">
        <v>0.929624</v>
      </c>
      <c r="P356">
        <v>0.902001</v>
      </c>
      <c r="Q356">
        <v>1</v>
      </c>
      <c r="R356">
        <v>0</v>
      </c>
    </row>
    <row r="357" spans="3:18" ht="12.75">
      <c r="C357">
        <v>0.130745</v>
      </c>
      <c r="D357">
        <v>0.603497</v>
      </c>
      <c r="E357">
        <v>0.279281</v>
      </c>
      <c r="F357">
        <v>0.455903</v>
      </c>
      <c r="G357">
        <v>0.421023</v>
      </c>
      <c r="H357">
        <v>0.417344</v>
      </c>
      <c r="I357">
        <v>0.557914</v>
      </c>
      <c r="J357">
        <v>0.420482</v>
      </c>
      <c r="K357">
        <v>0.690313</v>
      </c>
      <c r="L357">
        <v>0.457145</v>
      </c>
      <c r="M357">
        <v>0.817381</v>
      </c>
      <c r="N357">
        <v>0.559241</v>
      </c>
      <c r="O357">
        <v>0.935061</v>
      </c>
      <c r="P357">
        <v>0.932068</v>
      </c>
      <c r="Q357">
        <v>1</v>
      </c>
      <c r="R357">
        <v>0</v>
      </c>
    </row>
    <row r="358" spans="3:18" ht="12.75">
      <c r="C358">
        <v>0.13927</v>
      </c>
      <c r="D358">
        <v>0.568719</v>
      </c>
      <c r="E358">
        <v>0.290453</v>
      </c>
      <c r="F358">
        <v>0.439194</v>
      </c>
      <c r="G358">
        <v>0.433141</v>
      </c>
      <c r="H358">
        <v>0.407214</v>
      </c>
      <c r="I358">
        <v>0.569923</v>
      </c>
      <c r="J358">
        <v>0.412217</v>
      </c>
      <c r="K358">
        <v>0.701292</v>
      </c>
      <c r="L358">
        <v>0.453438</v>
      </c>
      <c r="M358">
        <v>0.826294</v>
      </c>
      <c r="N358">
        <v>0.562994</v>
      </c>
      <c r="O358">
        <v>0.940315</v>
      </c>
      <c r="P358">
        <v>0.969781</v>
      </c>
      <c r="Q358">
        <v>1</v>
      </c>
      <c r="R358">
        <v>0</v>
      </c>
    </row>
    <row r="359" spans="3:18" ht="12.75">
      <c r="C359">
        <v>0.148335</v>
      </c>
      <c r="D359">
        <v>0.534306</v>
      </c>
      <c r="E359">
        <v>0.302094</v>
      </c>
      <c r="F359">
        <v>0.41943</v>
      </c>
      <c r="G359">
        <v>0.445627</v>
      </c>
      <c r="H359">
        <v>0.393831</v>
      </c>
      <c r="I359">
        <v>0.582185</v>
      </c>
      <c r="J359">
        <v>0.403298</v>
      </c>
      <c r="K359">
        <v>0.712392</v>
      </c>
      <c r="L359">
        <v>0.448589</v>
      </c>
      <c r="M359">
        <v>0.835183</v>
      </c>
      <c r="N359">
        <v>0.561111</v>
      </c>
      <c r="O359">
        <v>0.945398</v>
      </c>
      <c r="P359">
        <v>0.998644</v>
      </c>
      <c r="Q359">
        <v>1</v>
      </c>
      <c r="R359">
        <v>0</v>
      </c>
    </row>
    <row r="360" spans="3:18" ht="12.75">
      <c r="C360">
        <v>0.158018</v>
      </c>
      <c r="D360">
        <v>0.499322</v>
      </c>
      <c r="E360">
        <v>0.314283</v>
      </c>
      <c r="F360">
        <v>0.400411</v>
      </c>
      <c r="G360">
        <v>0.458555</v>
      </c>
      <c r="H360">
        <v>0.379575</v>
      </c>
      <c r="I360">
        <v>0.594759</v>
      </c>
      <c r="J360">
        <v>0.391991</v>
      </c>
      <c r="K360">
        <v>0.72366</v>
      </c>
      <c r="L360">
        <v>0.440347</v>
      </c>
      <c r="M360">
        <v>0.844079</v>
      </c>
      <c r="N360">
        <v>0.561111</v>
      </c>
      <c r="O360">
        <v>0.950323</v>
      </c>
      <c r="P360">
        <v>1.029277</v>
      </c>
      <c r="Q360">
        <v>1</v>
      </c>
      <c r="R360">
        <v>0</v>
      </c>
    </row>
    <row r="361" spans="3:18" ht="12.75">
      <c r="C361">
        <v>0.168419</v>
      </c>
      <c r="D361">
        <v>0.462182</v>
      </c>
      <c r="E361">
        <v>0.327115</v>
      </c>
      <c r="F361">
        <v>0.378718</v>
      </c>
      <c r="G361">
        <v>0.472009</v>
      </c>
      <c r="H361">
        <v>0.363931</v>
      </c>
      <c r="I361">
        <v>0.607719</v>
      </c>
      <c r="J361">
        <v>0.379575</v>
      </c>
      <c r="K361">
        <v>0.73515</v>
      </c>
      <c r="L361">
        <v>0.430185</v>
      </c>
      <c r="M361">
        <v>0.853014</v>
      </c>
      <c r="N361">
        <v>0.557383</v>
      </c>
      <c r="O361">
        <v>0.955099</v>
      </c>
      <c r="P361">
        <v>1.061849</v>
      </c>
      <c r="Q361">
        <v>1</v>
      </c>
      <c r="R361">
        <v>0</v>
      </c>
    </row>
    <row r="362" spans="3:18" ht="12.75">
      <c r="C362">
        <v>0.179665</v>
      </c>
      <c r="D362">
        <v>0.426901</v>
      </c>
      <c r="E362">
        <v>0.34071</v>
      </c>
      <c r="F362">
        <v>0.356962</v>
      </c>
      <c r="G362">
        <v>0.486097</v>
      </c>
      <c r="H362">
        <v>0.345922</v>
      </c>
      <c r="I362">
        <v>0.621152</v>
      </c>
      <c r="J362">
        <v>0.364722</v>
      </c>
      <c r="K362">
        <v>0.746926</v>
      </c>
      <c r="L362">
        <v>0.418384</v>
      </c>
      <c r="M362">
        <v>0.862026</v>
      </c>
      <c r="N362">
        <v>0.551882</v>
      </c>
      <c r="O362">
        <v>0.959736</v>
      </c>
      <c r="P362">
        <v>1.09655</v>
      </c>
      <c r="Q362">
        <v>1</v>
      </c>
      <c r="R362">
        <v>0</v>
      </c>
    </row>
    <row r="363" spans="3:18" ht="12.75">
      <c r="C363">
        <v>0.191919</v>
      </c>
      <c r="D363">
        <v>0.389263</v>
      </c>
      <c r="E363">
        <v>0.355224</v>
      </c>
      <c r="F363">
        <v>0.332222</v>
      </c>
      <c r="G363">
        <v>0.500954</v>
      </c>
      <c r="H363">
        <v>0.327041</v>
      </c>
      <c r="I363">
        <v>0.635167</v>
      </c>
      <c r="J363">
        <v>0.348799</v>
      </c>
      <c r="K363">
        <v>0.759067</v>
      </c>
      <c r="L363">
        <v>0.40427</v>
      </c>
      <c r="M363">
        <v>0.871157</v>
      </c>
      <c r="N363">
        <v>0.542952</v>
      </c>
      <c r="O363">
        <v>0.964242</v>
      </c>
      <c r="P363">
        <v>1.125988</v>
      </c>
      <c r="Q363">
        <v>1</v>
      </c>
      <c r="R363">
        <v>0</v>
      </c>
    </row>
    <row r="364" spans="3:18" ht="12.75">
      <c r="C364">
        <v>0.205403</v>
      </c>
      <c r="D364">
        <v>0.352463</v>
      </c>
      <c r="E364">
        <v>0.370862</v>
      </c>
      <c r="F364">
        <v>0.307275</v>
      </c>
      <c r="G364">
        <v>0.516758</v>
      </c>
      <c r="H364">
        <v>0.30504</v>
      </c>
      <c r="I364">
        <v>0.649906</v>
      </c>
      <c r="J364">
        <v>0.328965</v>
      </c>
      <c r="K364">
        <v>0.771674</v>
      </c>
      <c r="L364">
        <v>0.388361</v>
      </c>
      <c r="M364">
        <v>0.880461</v>
      </c>
      <c r="N364">
        <v>0.53261</v>
      </c>
      <c r="O364">
        <v>0.968625</v>
      </c>
      <c r="P364">
        <v>1.157049</v>
      </c>
      <c r="Q364">
        <v>1</v>
      </c>
      <c r="R364">
        <v>0</v>
      </c>
    </row>
    <row r="365" spans="3:18" ht="12.75">
      <c r="C365">
        <v>0.220417</v>
      </c>
      <c r="D365">
        <v>0.31418</v>
      </c>
      <c r="E365">
        <v>0.3879</v>
      </c>
      <c r="F365">
        <v>0.280087</v>
      </c>
      <c r="G365">
        <v>0.533747</v>
      </c>
      <c r="H365">
        <v>0.282921</v>
      </c>
      <c r="I365">
        <v>0.665561</v>
      </c>
      <c r="J365">
        <v>0.308973</v>
      </c>
      <c r="K365">
        <v>0.784877</v>
      </c>
      <c r="L365">
        <v>0.36873</v>
      </c>
      <c r="M365">
        <v>0.890004</v>
      </c>
      <c r="N365">
        <v>0.516222</v>
      </c>
      <c r="O365">
        <v>0.972892</v>
      </c>
      <c r="P365">
        <v>1.181494</v>
      </c>
      <c r="Q365">
        <v>1</v>
      </c>
      <c r="R365">
        <v>0</v>
      </c>
    </row>
    <row r="366" spans="3:18" ht="12.75">
      <c r="C366">
        <v>0.237397</v>
      </c>
      <c r="D366">
        <v>0.275488</v>
      </c>
      <c r="E366">
        <v>0.406738</v>
      </c>
      <c r="F366">
        <v>0.251156</v>
      </c>
      <c r="G366">
        <v>0.552261</v>
      </c>
      <c r="H366">
        <v>0.257319</v>
      </c>
      <c r="I366">
        <v>0.682395</v>
      </c>
      <c r="J366">
        <v>0.284842</v>
      </c>
      <c r="K366">
        <v>0.798859</v>
      </c>
      <c r="L366">
        <v>0.345922</v>
      </c>
      <c r="M366">
        <v>0.899877</v>
      </c>
      <c r="N366">
        <v>0.496367</v>
      </c>
      <c r="O366">
        <v>0.97705</v>
      </c>
      <c r="P366">
        <v>1.21574</v>
      </c>
      <c r="Q366">
        <v>1</v>
      </c>
      <c r="R366">
        <v>0</v>
      </c>
    </row>
    <row r="367" spans="3:18" ht="12.75">
      <c r="C367">
        <v>0.257003</v>
      </c>
      <c r="D367">
        <v>0.235305</v>
      </c>
      <c r="E367">
        <v>0.427971</v>
      </c>
      <c r="F367">
        <v>0.220173</v>
      </c>
      <c r="G367">
        <v>0.572803</v>
      </c>
      <c r="H367">
        <v>0.229197</v>
      </c>
      <c r="I367">
        <v>0.700801</v>
      </c>
      <c r="J367">
        <v>0.258111</v>
      </c>
      <c r="K367">
        <v>0.813884</v>
      </c>
      <c r="L367">
        <v>0.318958</v>
      </c>
      <c r="M367">
        <v>0.910204</v>
      </c>
      <c r="N367">
        <v>0.47127</v>
      </c>
      <c r="O367">
        <v>0.981105</v>
      </c>
      <c r="P367">
        <v>1.242757</v>
      </c>
      <c r="Q367">
        <v>1</v>
      </c>
      <c r="R367">
        <v>0</v>
      </c>
    </row>
    <row r="368" spans="3:18" ht="12.75">
      <c r="C368">
        <v>0.280314</v>
      </c>
      <c r="D368">
        <v>0.194406</v>
      </c>
      <c r="E368">
        <v>0.452565</v>
      </c>
      <c r="F368">
        <v>0.186829</v>
      </c>
      <c r="G368">
        <v>0.59618</v>
      </c>
      <c r="H368">
        <v>0.198312</v>
      </c>
      <c r="I368">
        <v>0.721398</v>
      </c>
      <c r="J368">
        <v>0.227026</v>
      </c>
      <c r="K368">
        <v>0.830362</v>
      </c>
      <c r="L368">
        <v>0.287281</v>
      </c>
      <c r="M368">
        <v>0.921177</v>
      </c>
      <c r="N368">
        <v>0.439194</v>
      </c>
      <c r="O368">
        <v>0.985061</v>
      </c>
      <c r="P368">
        <v>1.280704</v>
      </c>
      <c r="Q368">
        <v>1</v>
      </c>
      <c r="R368">
        <v>0</v>
      </c>
    </row>
    <row r="369" spans="3:18" ht="12.75">
      <c r="C369">
        <v>0.309292</v>
      </c>
      <c r="D369">
        <v>0.151968</v>
      </c>
      <c r="E369">
        <v>0.48225</v>
      </c>
      <c r="F369">
        <v>0.150739</v>
      </c>
      <c r="G369">
        <v>0.623824</v>
      </c>
      <c r="H369">
        <v>0.16368</v>
      </c>
      <c r="I369">
        <v>0.745275</v>
      </c>
      <c r="J369">
        <v>0.191521</v>
      </c>
      <c r="K369">
        <v>0.849003</v>
      </c>
      <c r="L369">
        <v>0.248551</v>
      </c>
      <c r="M369">
        <v>0.933111</v>
      </c>
      <c r="N369">
        <v>0.397564</v>
      </c>
      <c r="O369">
        <v>0.988924</v>
      </c>
      <c r="P369">
        <v>1.31072</v>
      </c>
      <c r="Q369">
        <v>1</v>
      </c>
      <c r="R369">
        <v>0</v>
      </c>
    </row>
    <row r="370" spans="3:18" ht="12.75">
      <c r="C370">
        <v>0.348164</v>
      </c>
      <c r="D370">
        <v>0.10734</v>
      </c>
      <c r="E370">
        <v>0.520703</v>
      </c>
      <c r="F370">
        <v>0.110595</v>
      </c>
      <c r="G370">
        <v>0.658739</v>
      </c>
      <c r="H370">
        <v>0.123544</v>
      </c>
      <c r="I370">
        <v>0.774678</v>
      </c>
      <c r="J370">
        <v>0.148866</v>
      </c>
      <c r="K370">
        <v>0.871244</v>
      </c>
      <c r="L370">
        <v>0.200445</v>
      </c>
      <c r="M370">
        <v>0.946625</v>
      </c>
      <c r="N370">
        <v>0.341</v>
      </c>
      <c r="O370">
        <v>0.992699</v>
      </c>
      <c r="P370">
        <v>1.331525</v>
      </c>
      <c r="Q370">
        <v>1</v>
      </c>
      <c r="R370">
        <v>0</v>
      </c>
    </row>
    <row r="371" spans="3:18" ht="12.75">
      <c r="C371">
        <v>0.409616</v>
      </c>
      <c r="D371">
        <v>0.059242</v>
      </c>
      <c r="E371">
        <v>0.578723</v>
      </c>
      <c r="F371">
        <v>0.064429</v>
      </c>
      <c r="G371">
        <v>0.709579</v>
      </c>
      <c r="H371">
        <v>0.075167</v>
      </c>
      <c r="I371">
        <v>0.815948</v>
      </c>
      <c r="J371">
        <v>0.094787</v>
      </c>
      <c r="K371">
        <v>0.901012</v>
      </c>
      <c r="L371">
        <v>0.135519</v>
      </c>
      <c r="M371">
        <v>0.963307</v>
      </c>
      <c r="N371">
        <v>0.255361</v>
      </c>
      <c r="O371">
        <v>0.99639</v>
      </c>
      <c r="P371">
        <v>1.364001</v>
      </c>
      <c r="Q371">
        <v>1</v>
      </c>
      <c r="R371">
        <v>0</v>
      </c>
    </row>
    <row r="372" spans="3:18" ht="12.75">
      <c r="C372">
        <v>0.465276</v>
      </c>
      <c r="D372">
        <v>0.032679</v>
      </c>
      <c r="E372">
        <v>0.628724</v>
      </c>
      <c r="F372">
        <v>0.0372</v>
      </c>
      <c r="G372">
        <v>0.751658</v>
      </c>
      <c r="H372">
        <v>0.045064</v>
      </c>
      <c r="I372">
        <v>0.848648</v>
      </c>
      <c r="J372">
        <v>0.059263</v>
      </c>
      <c r="K372">
        <v>0.923254</v>
      </c>
      <c r="L372">
        <v>0.089766</v>
      </c>
      <c r="M372">
        <v>0.97454</v>
      </c>
      <c r="N372">
        <v>0.187875</v>
      </c>
      <c r="O372">
        <v>0.998205</v>
      </c>
      <c r="P372">
        <v>1.386547</v>
      </c>
      <c r="Q372">
        <v>1</v>
      </c>
      <c r="R372">
        <v>0</v>
      </c>
    </row>
    <row r="373" spans="3:18" ht="12.75">
      <c r="C373">
        <v>0.515687</v>
      </c>
      <c r="D373">
        <v>0.018005</v>
      </c>
      <c r="E373">
        <v>0.672149</v>
      </c>
      <c r="F373">
        <v>0.021321</v>
      </c>
      <c r="G373">
        <v>0.786902</v>
      </c>
      <c r="H373">
        <v>0.026737</v>
      </c>
      <c r="I373">
        <v>0.87494</v>
      </c>
      <c r="J373">
        <v>0.036568</v>
      </c>
      <c r="K373">
        <v>0.940149</v>
      </c>
      <c r="L373">
        <v>0.058621</v>
      </c>
      <c r="M373">
        <v>0.982228</v>
      </c>
      <c r="N373">
        <v>0.136179</v>
      </c>
      <c r="O373">
        <v>0.999105</v>
      </c>
      <c r="P373">
        <v>1.386547</v>
      </c>
      <c r="Q373">
        <v>1</v>
      </c>
      <c r="R373">
        <v>0</v>
      </c>
    </row>
    <row r="374" spans="3:18" ht="12.75">
      <c r="C374">
        <v>0.561347</v>
      </c>
      <c r="D374">
        <v>0.009904</v>
      </c>
      <c r="E374">
        <v>0.710062</v>
      </c>
      <c r="F374">
        <v>0.01214</v>
      </c>
      <c r="G374">
        <v>0.816664</v>
      </c>
      <c r="H374">
        <v>0.015727</v>
      </c>
      <c r="I374">
        <v>0.896297</v>
      </c>
      <c r="J374">
        <v>0.022358</v>
      </c>
      <c r="K374">
        <v>0.953129</v>
      </c>
      <c r="L374">
        <v>0.037889</v>
      </c>
      <c r="M374">
        <v>0.987545</v>
      </c>
      <c r="N374">
        <v>0.097883</v>
      </c>
      <c r="O374">
        <v>0.999553</v>
      </c>
      <c r="P374">
        <v>1.398101</v>
      </c>
      <c r="Q374">
        <v>1</v>
      </c>
      <c r="R374">
        <v>0</v>
      </c>
    </row>
    <row r="375" spans="3:18" ht="12.75">
      <c r="C375">
        <v>0.602701</v>
      </c>
      <c r="D375">
        <v>0.00543</v>
      </c>
      <c r="E375">
        <v>0.743291</v>
      </c>
      <c r="F375">
        <v>0.006869</v>
      </c>
      <c r="G375">
        <v>0.841949</v>
      </c>
      <c r="H375">
        <v>0.009172</v>
      </c>
      <c r="I375">
        <v>0.913773</v>
      </c>
      <c r="J375">
        <v>0.013537</v>
      </c>
      <c r="K375">
        <v>0.96318</v>
      </c>
      <c r="L375">
        <v>0.024255</v>
      </c>
      <c r="M375">
        <v>0.991247</v>
      </c>
      <c r="N375">
        <v>0.069789</v>
      </c>
      <c r="O375">
        <v>0.999777</v>
      </c>
      <c r="P375">
        <v>1.398101</v>
      </c>
      <c r="Q375">
        <v>1</v>
      </c>
      <c r="R375">
        <v>0</v>
      </c>
    </row>
    <row r="376" spans="3:18" ht="12.75">
      <c r="C376">
        <v>0.640158</v>
      </c>
      <c r="D376">
        <v>0.002955</v>
      </c>
      <c r="E376">
        <v>0.7725</v>
      </c>
      <c r="F376">
        <v>0.003851</v>
      </c>
      <c r="G376">
        <v>0.863527</v>
      </c>
      <c r="H376">
        <v>0.005296</v>
      </c>
      <c r="I376">
        <v>0.928152</v>
      </c>
      <c r="J376">
        <v>0.008105</v>
      </c>
      <c r="K376">
        <v>0.971008</v>
      </c>
      <c r="L376">
        <v>0.015364</v>
      </c>
      <c r="M376">
        <v>0.993838</v>
      </c>
      <c r="N376">
        <v>0.049403</v>
      </c>
      <c r="O376">
        <v>0.999888</v>
      </c>
      <c r="P376">
        <v>1.398101</v>
      </c>
      <c r="Q376">
        <v>1</v>
      </c>
      <c r="R376">
        <v>0</v>
      </c>
    </row>
    <row r="377" spans="3:18" ht="12.75">
      <c r="C377">
        <v>0.731728</v>
      </c>
      <c r="D377">
        <v>0.000395</v>
      </c>
      <c r="E377">
        <v>0.840365</v>
      </c>
      <c r="F377">
        <v>0.000561</v>
      </c>
      <c r="G377">
        <v>0.911098</v>
      </c>
      <c r="H377">
        <v>0.000845</v>
      </c>
      <c r="I377">
        <v>0.957816</v>
      </c>
      <c r="J377">
        <v>0.001457</v>
      </c>
      <c r="K377">
        <v>0.985603</v>
      </c>
      <c r="L377">
        <v>0.003328</v>
      </c>
      <c r="M377">
        <v>0.99781</v>
      </c>
      <c r="N377">
        <v>0.015552</v>
      </c>
      <c r="O377">
        <v>0.999986</v>
      </c>
      <c r="P377">
        <v>1.398101</v>
      </c>
      <c r="Q377">
        <v>1</v>
      </c>
      <c r="R377">
        <v>0</v>
      </c>
    </row>
    <row r="379" spans="3:19" ht="12.75">
      <c r="C379">
        <v>0</v>
      </c>
      <c r="E379">
        <v>1</v>
      </c>
      <c r="G379">
        <v>2</v>
      </c>
      <c r="I379">
        <v>3</v>
      </c>
      <c r="K379">
        <v>4</v>
      </c>
      <c r="M379">
        <v>5</v>
      </c>
      <c r="O379">
        <v>6</v>
      </c>
      <c r="Q379">
        <v>7</v>
      </c>
      <c r="S379">
        <v>8</v>
      </c>
    </row>
    <row r="380" spans="3:20" ht="12.75">
      <c r="C380">
        <v>0</v>
      </c>
      <c r="D380">
        <v>0</v>
      </c>
      <c r="E380">
        <v>1.3E-05</v>
      </c>
      <c r="F380">
        <v>1.600211</v>
      </c>
      <c r="G380">
        <v>0.001897</v>
      </c>
      <c r="H380">
        <v>0.017947</v>
      </c>
      <c r="I380">
        <v>0.012321</v>
      </c>
      <c r="J380">
        <v>0.003886</v>
      </c>
      <c r="K380">
        <v>0.035583</v>
      </c>
      <c r="L380">
        <v>0.001723</v>
      </c>
      <c r="M380">
        <v>0.07359</v>
      </c>
      <c r="N380">
        <v>0.001014</v>
      </c>
      <c r="O380">
        <v>0.128534</v>
      </c>
      <c r="P380">
        <v>0.000687</v>
      </c>
      <c r="Q380">
        <v>0.205031</v>
      </c>
      <c r="R380">
        <v>0.000503</v>
      </c>
      <c r="S380">
        <v>0.316231</v>
      </c>
      <c r="T380">
        <v>0.000381</v>
      </c>
    </row>
    <row r="381" spans="3:20" ht="12.75">
      <c r="C381">
        <v>0</v>
      </c>
      <c r="D381">
        <v>0</v>
      </c>
      <c r="E381">
        <v>9.8E-05</v>
      </c>
      <c r="F381">
        <v>1.598782</v>
      </c>
      <c r="G381">
        <v>0.005339</v>
      </c>
      <c r="H381">
        <v>0.056988</v>
      </c>
      <c r="I381">
        <v>0.024838</v>
      </c>
      <c r="J381">
        <v>0.017896</v>
      </c>
      <c r="K381">
        <v>0.060741</v>
      </c>
      <c r="L381">
        <v>0.009541</v>
      </c>
      <c r="M381">
        <v>0.113426</v>
      </c>
      <c r="N381">
        <v>0.006298</v>
      </c>
      <c r="O381">
        <v>0.184414</v>
      </c>
      <c r="P381">
        <v>0.004642</v>
      </c>
      <c r="Q381">
        <v>0.278233</v>
      </c>
      <c r="R381">
        <v>0.003648</v>
      </c>
      <c r="S381">
        <v>0.408882</v>
      </c>
      <c r="T381">
        <v>0.00297</v>
      </c>
    </row>
    <row r="382" spans="3:20" ht="12.75">
      <c r="C382">
        <v>0</v>
      </c>
      <c r="D382">
        <v>0</v>
      </c>
      <c r="E382">
        <v>0.000195</v>
      </c>
      <c r="F382">
        <v>1.59783</v>
      </c>
      <c r="G382">
        <v>0.007584</v>
      </c>
      <c r="H382">
        <v>0.080524</v>
      </c>
      <c r="I382">
        <v>0.031562</v>
      </c>
      <c r="J382">
        <v>0.028216</v>
      </c>
      <c r="K382">
        <v>0.072979</v>
      </c>
      <c r="L382">
        <v>0.015894</v>
      </c>
      <c r="M382">
        <v>0.131608</v>
      </c>
      <c r="N382">
        <v>0.010866</v>
      </c>
      <c r="O382">
        <v>0.208725</v>
      </c>
      <c r="P382">
        <v>0.008224</v>
      </c>
      <c r="Q382">
        <v>0.308777</v>
      </c>
      <c r="R382">
        <v>0.006619</v>
      </c>
      <c r="S382">
        <v>0.445889</v>
      </c>
      <c r="T382">
        <v>0.005529</v>
      </c>
    </row>
    <row r="383" spans="3:20" ht="12.75">
      <c r="C383">
        <v>0</v>
      </c>
      <c r="D383">
        <v>0</v>
      </c>
      <c r="E383">
        <v>0.000391</v>
      </c>
      <c r="F383">
        <v>1.59593</v>
      </c>
      <c r="G383">
        <v>0.010795</v>
      </c>
      <c r="H383">
        <v>0.112864</v>
      </c>
      <c r="I383">
        <v>0.040206</v>
      </c>
      <c r="J383">
        <v>0.044017</v>
      </c>
      <c r="K383">
        <v>0.087891</v>
      </c>
      <c r="L383">
        <v>0.026165</v>
      </c>
      <c r="M383">
        <v>0.153008</v>
      </c>
      <c r="N383">
        <v>0.018533</v>
      </c>
      <c r="O383">
        <v>0.236588</v>
      </c>
      <c r="P383">
        <v>0.014425</v>
      </c>
      <c r="Q383">
        <v>0.342962</v>
      </c>
      <c r="R383">
        <v>0.011895</v>
      </c>
      <c r="S383">
        <v>0.486246</v>
      </c>
      <c r="T383">
        <v>0.01021</v>
      </c>
    </row>
    <row r="384" spans="3:20" ht="12.75">
      <c r="C384">
        <v>0</v>
      </c>
      <c r="D384">
        <v>0</v>
      </c>
      <c r="E384">
        <v>0.000783</v>
      </c>
      <c r="F384">
        <v>1.5912</v>
      </c>
      <c r="G384">
        <v>0.015409</v>
      </c>
      <c r="H384">
        <v>0.156943</v>
      </c>
      <c r="I384">
        <v>0.051387</v>
      </c>
      <c r="J384">
        <v>0.067972</v>
      </c>
      <c r="K384">
        <v>0.106171</v>
      </c>
      <c r="L384">
        <v>0.042658</v>
      </c>
      <c r="M384">
        <v>0.178333</v>
      </c>
      <c r="N384">
        <v>0.031323</v>
      </c>
      <c r="O384">
        <v>0.268663</v>
      </c>
      <c r="P384">
        <v>0.025078</v>
      </c>
      <c r="Q384">
        <v>0.381329</v>
      </c>
      <c r="R384">
        <v>0.021238</v>
      </c>
      <c r="S384">
        <v>0.530255</v>
      </c>
      <c r="T384">
        <v>0.018792</v>
      </c>
    </row>
    <row r="385" spans="3:20" ht="12.75">
      <c r="C385">
        <v>0</v>
      </c>
      <c r="D385">
        <v>0</v>
      </c>
      <c r="E385">
        <v>0.001571</v>
      </c>
      <c r="F385">
        <v>1.582756</v>
      </c>
      <c r="G385">
        <v>0.022086</v>
      </c>
      <c r="H385">
        <v>0.216132</v>
      </c>
      <c r="I385">
        <v>0.065974</v>
      </c>
      <c r="J385">
        <v>0.103852</v>
      </c>
      <c r="K385">
        <v>0.128767</v>
      </c>
      <c r="L385">
        <v>0.068787</v>
      </c>
      <c r="M385">
        <v>0.208521</v>
      </c>
      <c r="N385">
        <v>0.052429</v>
      </c>
      <c r="O385">
        <v>0.305801</v>
      </c>
      <c r="P385">
        <v>0.043235</v>
      </c>
      <c r="Q385">
        <v>0.42455</v>
      </c>
      <c r="R385">
        <v>0.037685</v>
      </c>
      <c r="S385">
        <v>0.578247</v>
      </c>
      <c r="T385">
        <v>0.034535</v>
      </c>
    </row>
    <row r="386" spans="3:20" ht="12.75">
      <c r="C386">
        <v>0</v>
      </c>
      <c r="D386">
        <v>0</v>
      </c>
      <c r="E386">
        <v>0.00316</v>
      </c>
      <c r="F386">
        <v>1.564765</v>
      </c>
      <c r="G386">
        <v>0.031854</v>
      </c>
      <c r="H386">
        <v>0.293629</v>
      </c>
      <c r="I386">
        <v>0.085233</v>
      </c>
      <c r="J386">
        <v>0.156267</v>
      </c>
      <c r="K386">
        <v>0.157013</v>
      </c>
      <c r="L386">
        <v>0.109405</v>
      </c>
      <c r="M386">
        <v>0.244863</v>
      </c>
      <c r="N386">
        <v>0.086626</v>
      </c>
      <c r="O386">
        <v>0.349144</v>
      </c>
      <c r="P386">
        <v>0.073778</v>
      </c>
      <c r="Q386">
        <v>0.47349</v>
      </c>
      <c r="R386">
        <v>0.066392</v>
      </c>
      <c r="S386">
        <v>0.630583</v>
      </c>
      <c r="T386">
        <v>0.063382</v>
      </c>
    </row>
    <row r="387" spans="3:20" ht="12.75">
      <c r="C387">
        <v>0</v>
      </c>
      <c r="D387">
        <v>0</v>
      </c>
      <c r="E387">
        <v>0.006391</v>
      </c>
      <c r="F387">
        <v>1.529983</v>
      </c>
      <c r="G387">
        <v>0.046389</v>
      </c>
      <c r="H387">
        <v>0.390622</v>
      </c>
      <c r="I387">
        <v>0.111113</v>
      </c>
      <c r="J387">
        <v>0.23014</v>
      </c>
      <c r="K387">
        <v>0.192903</v>
      </c>
      <c r="L387">
        <v>0.1705</v>
      </c>
      <c r="M387">
        <v>0.289241</v>
      </c>
      <c r="N387">
        <v>0.140689</v>
      </c>
      <c r="O387">
        <v>0.400311</v>
      </c>
      <c r="P387">
        <v>0.124184</v>
      </c>
      <c r="Q387">
        <v>0.529321</v>
      </c>
      <c r="R387">
        <v>0.115865</v>
      </c>
      <c r="S387">
        <v>0.687656</v>
      </c>
      <c r="T387">
        <v>0.116266</v>
      </c>
    </row>
    <row r="388" spans="3:20" ht="12.75">
      <c r="C388">
        <v>0</v>
      </c>
      <c r="D388">
        <v>0</v>
      </c>
      <c r="E388">
        <v>0.009698</v>
      </c>
      <c r="F388">
        <v>1.49463</v>
      </c>
      <c r="G388">
        <v>0.058187</v>
      </c>
      <c r="H388">
        <v>0.454667</v>
      </c>
      <c r="I388">
        <v>0.130528</v>
      </c>
      <c r="J388">
        <v>0.28448</v>
      </c>
      <c r="K388">
        <v>0.218646</v>
      </c>
      <c r="L388">
        <v>0.218098</v>
      </c>
      <c r="M388">
        <v>0.320039</v>
      </c>
      <c r="N388">
        <v>0.184568</v>
      </c>
      <c r="O388">
        <v>0.434803</v>
      </c>
      <c r="P388">
        <v>0.166772</v>
      </c>
      <c r="Q388">
        <v>0.565822</v>
      </c>
      <c r="R388">
        <v>0.159479</v>
      </c>
      <c r="S388">
        <v>0.723407</v>
      </c>
      <c r="T388">
        <v>0.165783</v>
      </c>
    </row>
    <row r="389" spans="3:20" ht="12.75">
      <c r="C389">
        <v>0</v>
      </c>
      <c r="D389">
        <v>0</v>
      </c>
      <c r="E389">
        <v>0.013084</v>
      </c>
      <c r="F389">
        <v>1.458888</v>
      </c>
      <c r="G389">
        <v>0.068626</v>
      </c>
      <c r="H389">
        <v>0.501749</v>
      </c>
      <c r="I389">
        <v>0.146855</v>
      </c>
      <c r="J389">
        <v>0.32736</v>
      </c>
      <c r="K389">
        <v>0.239662</v>
      </c>
      <c r="L389">
        <v>0.257616</v>
      </c>
      <c r="M389">
        <v>0.344623</v>
      </c>
      <c r="N389">
        <v>0.222362</v>
      </c>
      <c r="O389">
        <v>0.461785</v>
      </c>
      <c r="P389">
        <v>0.204351</v>
      </c>
      <c r="Q389">
        <v>0.593755</v>
      </c>
      <c r="R389">
        <v>0.199254</v>
      </c>
      <c r="S389">
        <v>0.749894</v>
      </c>
      <c r="T389">
        <v>0.213451</v>
      </c>
    </row>
    <row r="390" spans="3:20" ht="12.75">
      <c r="C390">
        <v>0</v>
      </c>
      <c r="D390">
        <v>0</v>
      </c>
      <c r="E390">
        <v>0.016553</v>
      </c>
      <c r="F390">
        <v>1.423306</v>
      </c>
      <c r="G390">
        <v>0.078239</v>
      </c>
      <c r="H390">
        <v>0.537516</v>
      </c>
      <c r="I390">
        <v>0.16133</v>
      </c>
      <c r="J390">
        <v>0.362751</v>
      </c>
      <c r="K390">
        <v>0.257874</v>
      </c>
      <c r="L390">
        <v>0.291271</v>
      </c>
      <c r="M390">
        <v>0.365559</v>
      </c>
      <c r="N390">
        <v>0.255167</v>
      </c>
      <c r="O390">
        <v>0.484394</v>
      </c>
      <c r="P390">
        <v>0.238313</v>
      </c>
      <c r="Q390">
        <v>0.616744</v>
      </c>
      <c r="R390">
        <v>0.236299</v>
      </c>
      <c r="S390">
        <v>0.771105</v>
      </c>
      <c r="T390">
        <v>0.259308</v>
      </c>
    </row>
    <row r="391" spans="3:20" ht="12.75">
      <c r="C391">
        <v>0</v>
      </c>
      <c r="D391">
        <v>0</v>
      </c>
      <c r="E391">
        <v>0.02011</v>
      </c>
      <c r="F391">
        <v>1.387981</v>
      </c>
      <c r="G391">
        <v>0.0873</v>
      </c>
      <c r="H391">
        <v>0.565365</v>
      </c>
      <c r="I391">
        <v>0.174563</v>
      </c>
      <c r="J391">
        <v>0.392449</v>
      </c>
      <c r="K391">
        <v>0.274216</v>
      </c>
      <c r="L391">
        <v>0.320482</v>
      </c>
      <c r="M391">
        <v>0.384073</v>
      </c>
      <c r="N391">
        <v>0.284601</v>
      </c>
      <c r="O391">
        <v>0.504116</v>
      </c>
      <c r="P391">
        <v>0.268866</v>
      </c>
      <c r="Q391">
        <v>0.636487</v>
      </c>
      <c r="R391">
        <v>0.2706</v>
      </c>
      <c r="S391">
        <v>0.788881</v>
      </c>
      <c r="T391">
        <v>0.304487</v>
      </c>
    </row>
    <row r="392" spans="3:20" ht="12.75">
      <c r="C392">
        <v>0</v>
      </c>
      <c r="D392">
        <v>0</v>
      </c>
      <c r="E392">
        <v>0.02376</v>
      </c>
      <c r="F392">
        <v>1.35232</v>
      </c>
      <c r="G392">
        <v>0.095975</v>
      </c>
      <c r="H392">
        <v>0.586872</v>
      </c>
      <c r="I392">
        <v>0.186909</v>
      </c>
      <c r="J392">
        <v>0.417084</v>
      </c>
      <c r="K392">
        <v>0.289221</v>
      </c>
      <c r="L392">
        <v>0.345566</v>
      </c>
      <c r="M392">
        <v>0.400857</v>
      </c>
      <c r="N392">
        <v>0.310977</v>
      </c>
      <c r="O392">
        <v>0.52178</v>
      </c>
      <c r="P392">
        <v>0.296942</v>
      </c>
      <c r="Q392">
        <v>0.653924</v>
      </c>
      <c r="R392">
        <v>0.303385</v>
      </c>
      <c r="S392">
        <v>0.804229</v>
      </c>
      <c r="T392">
        <v>0.348799</v>
      </c>
    </row>
    <row r="393" spans="3:20" ht="12.75">
      <c r="C393">
        <v>0</v>
      </c>
      <c r="D393">
        <v>0</v>
      </c>
      <c r="E393">
        <v>0.027508</v>
      </c>
      <c r="F393">
        <v>1.316505</v>
      </c>
      <c r="G393">
        <v>0.104373</v>
      </c>
      <c r="H393">
        <v>0.603226</v>
      </c>
      <c r="I393">
        <v>0.198597</v>
      </c>
      <c r="J393">
        <v>0.438047</v>
      </c>
      <c r="K393">
        <v>0.303226</v>
      </c>
      <c r="L393">
        <v>0.367921</v>
      </c>
      <c r="M393">
        <v>0.416345</v>
      </c>
      <c r="N393">
        <v>0.334541</v>
      </c>
      <c r="O393">
        <v>0.537902</v>
      </c>
      <c r="P393">
        <v>0.32326</v>
      </c>
      <c r="Q393">
        <v>0.669635</v>
      </c>
      <c r="R393">
        <v>0.333543</v>
      </c>
      <c r="S393">
        <v>0.817765</v>
      </c>
      <c r="T393">
        <v>0.391991</v>
      </c>
    </row>
    <row r="394" spans="3:20" ht="12.75">
      <c r="C394">
        <v>0</v>
      </c>
      <c r="D394">
        <v>0</v>
      </c>
      <c r="E394">
        <v>0.031359</v>
      </c>
      <c r="F394">
        <v>1.280093</v>
      </c>
      <c r="G394">
        <v>0.112571</v>
      </c>
      <c r="H394">
        <v>0.615678</v>
      </c>
      <c r="I394">
        <v>0.209781</v>
      </c>
      <c r="J394">
        <v>0.455593</v>
      </c>
      <c r="K394">
        <v>0.316458</v>
      </c>
      <c r="L394">
        <v>0.387465</v>
      </c>
      <c r="M394">
        <v>0.430828</v>
      </c>
      <c r="N394">
        <v>0.355826</v>
      </c>
      <c r="O394">
        <v>0.552826</v>
      </c>
      <c r="P394">
        <v>0.346637</v>
      </c>
      <c r="Q394">
        <v>0.684004</v>
      </c>
      <c r="R394">
        <v>0.362359</v>
      </c>
      <c r="S394">
        <v>0.829894</v>
      </c>
      <c r="T394">
        <v>0.43352</v>
      </c>
    </row>
    <row r="395" spans="3:20" ht="12.75">
      <c r="C395">
        <v>0</v>
      </c>
      <c r="D395">
        <v>0</v>
      </c>
      <c r="E395">
        <v>0.035321</v>
      </c>
      <c r="F395">
        <v>1.243909</v>
      </c>
      <c r="G395">
        <v>0.120629</v>
      </c>
      <c r="H395">
        <v>0.624559</v>
      </c>
      <c r="I395">
        <v>0.220577</v>
      </c>
      <c r="J395">
        <v>0.470279</v>
      </c>
      <c r="K395">
        <v>0.329083</v>
      </c>
      <c r="L395">
        <v>0.404758</v>
      </c>
      <c r="M395">
        <v>0.444514</v>
      </c>
      <c r="N395">
        <v>0.37491</v>
      </c>
      <c r="O395">
        <v>0.566795</v>
      </c>
      <c r="P395">
        <v>0.369542</v>
      </c>
      <c r="Q395">
        <v>0.6973</v>
      </c>
      <c r="R395">
        <v>0.390168</v>
      </c>
      <c r="S395">
        <v>0.840896</v>
      </c>
      <c r="T395">
        <v>0.475275</v>
      </c>
    </row>
    <row r="396" spans="3:20" ht="12.75">
      <c r="C396">
        <v>0</v>
      </c>
      <c r="D396">
        <v>0</v>
      </c>
      <c r="E396">
        <v>0.039401</v>
      </c>
      <c r="F396">
        <v>1.207537</v>
      </c>
      <c r="G396">
        <v>0.128592</v>
      </c>
      <c r="H396">
        <v>0.63013</v>
      </c>
      <c r="I396">
        <v>0.231072</v>
      </c>
      <c r="J396">
        <v>0.48245</v>
      </c>
      <c r="K396">
        <v>0.341224</v>
      </c>
      <c r="L396">
        <v>0.418907</v>
      </c>
      <c r="M396">
        <v>0.457556</v>
      </c>
      <c r="N396">
        <v>0.391534</v>
      </c>
      <c r="O396">
        <v>0.579988</v>
      </c>
      <c r="P396">
        <v>0.389263</v>
      </c>
      <c r="Q396">
        <v>0.70972</v>
      </c>
      <c r="R396">
        <v>0.415278</v>
      </c>
      <c r="S396">
        <v>0.850975</v>
      </c>
      <c r="T396">
        <v>0.517815</v>
      </c>
    </row>
    <row r="397" spans="3:20" ht="12.75">
      <c r="C397">
        <v>0</v>
      </c>
      <c r="D397">
        <v>0</v>
      </c>
      <c r="E397">
        <v>0.043605</v>
      </c>
      <c r="F397">
        <v>1.171184</v>
      </c>
      <c r="G397">
        <v>0.136498</v>
      </c>
      <c r="H397">
        <v>0.633102</v>
      </c>
      <c r="I397">
        <v>0.241334</v>
      </c>
      <c r="J397">
        <v>0.49164</v>
      </c>
      <c r="K397">
        <v>0.352976</v>
      </c>
      <c r="L397">
        <v>0.431846</v>
      </c>
      <c r="M397">
        <v>0.470074</v>
      </c>
      <c r="N397">
        <v>0.40672</v>
      </c>
      <c r="O397">
        <v>0.592541</v>
      </c>
      <c r="P397">
        <v>0.407214</v>
      </c>
      <c r="Q397">
        <v>0.721412</v>
      </c>
      <c r="R397">
        <v>0.439194</v>
      </c>
      <c r="S397">
        <v>0.860281</v>
      </c>
      <c r="T397">
        <v>0.559241</v>
      </c>
    </row>
    <row r="398" spans="3:20" ht="12.75">
      <c r="C398">
        <v>0</v>
      </c>
      <c r="D398">
        <v>0</v>
      </c>
      <c r="E398">
        <v>0.047943</v>
      </c>
      <c r="F398">
        <v>1.134075</v>
      </c>
      <c r="G398">
        <v>0.144381</v>
      </c>
      <c r="H398">
        <v>0.634299</v>
      </c>
      <c r="I398">
        <v>0.251421</v>
      </c>
      <c r="J398">
        <v>0.499322</v>
      </c>
      <c r="K398">
        <v>0.364415</v>
      </c>
      <c r="L398">
        <v>0.442087</v>
      </c>
      <c r="M398">
        <v>0.48216</v>
      </c>
      <c r="N398">
        <v>0.420482</v>
      </c>
      <c r="O398">
        <v>0.604561</v>
      </c>
      <c r="P398">
        <v>0.42474</v>
      </c>
      <c r="Q398">
        <v>0.73249</v>
      </c>
      <c r="R398">
        <v>0.463459</v>
      </c>
      <c r="S398">
        <v>0.868931</v>
      </c>
      <c r="T398">
        <v>0.599186</v>
      </c>
    </row>
    <row r="399" spans="3:20" ht="12.75">
      <c r="C399">
        <v>0</v>
      </c>
      <c r="D399">
        <v>0</v>
      </c>
      <c r="E399">
        <v>0.052424</v>
      </c>
      <c r="F399">
        <v>1.097447</v>
      </c>
      <c r="G399">
        <v>0.152268</v>
      </c>
      <c r="H399">
        <v>0.633102</v>
      </c>
      <c r="I399">
        <v>0.261378</v>
      </c>
      <c r="J399">
        <v>0.504578</v>
      </c>
      <c r="K399">
        <v>0.375606</v>
      </c>
      <c r="L399">
        <v>0.451</v>
      </c>
      <c r="M399">
        <v>0.49389</v>
      </c>
      <c r="N399">
        <v>0.431846</v>
      </c>
      <c r="O399">
        <v>0.616134</v>
      </c>
      <c r="P399">
        <v>0.439194</v>
      </c>
      <c r="Q399">
        <v>0.743048</v>
      </c>
      <c r="R399">
        <v>0.484891</v>
      </c>
      <c r="S399">
        <v>0.877018</v>
      </c>
      <c r="T399">
        <v>0.640352</v>
      </c>
    </row>
    <row r="400" spans="3:20" ht="12.75">
      <c r="C400">
        <v>0</v>
      </c>
      <c r="D400">
        <v>0</v>
      </c>
      <c r="E400">
        <v>0.057058</v>
      </c>
      <c r="F400">
        <v>1.060591</v>
      </c>
      <c r="G400">
        <v>0.160188</v>
      </c>
      <c r="H400">
        <v>0.629539</v>
      </c>
      <c r="I400">
        <v>0.271249</v>
      </c>
      <c r="J400">
        <v>0.507631</v>
      </c>
      <c r="K400">
        <v>0.386603</v>
      </c>
      <c r="L400">
        <v>0.458394</v>
      </c>
      <c r="M400">
        <v>0.505329</v>
      </c>
      <c r="N400">
        <v>0.441506</v>
      </c>
      <c r="O400">
        <v>0.62733</v>
      </c>
      <c r="P400">
        <v>0.453438</v>
      </c>
      <c r="Q400">
        <v>0.753158</v>
      </c>
      <c r="R400">
        <v>0.50382</v>
      </c>
      <c r="S400">
        <v>0.884614</v>
      </c>
      <c r="T400">
        <v>0.676501</v>
      </c>
    </row>
    <row r="401" spans="3:20" ht="12.75">
      <c r="C401">
        <v>0</v>
      </c>
      <c r="D401">
        <v>0</v>
      </c>
      <c r="E401">
        <v>0.061857</v>
      </c>
      <c r="F401">
        <v>1.023391</v>
      </c>
      <c r="G401">
        <v>0.168164</v>
      </c>
      <c r="H401">
        <v>0.624269</v>
      </c>
      <c r="I401">
        <v>0.28107</v>
      </c>
      <c r="J401">
        <v>0.509946</v>
      </c>
      <c r="K401">
        <v>0.397451</v>
      </c>
      <c r="L401">
        <v>0.463459</v>
      </c>
      <c r="M401">
        <v>0.516531</v>
      </c>
      <c r="N401">
        <v>0.451</v>
      </c>
      <c r="O401">
        <v>0.638208</v>
      </c>
      <c r="P401">
        <v>0.466034</v>
      </c>
      <c r="Q401">
        <v>0.762884</v>
      </c>
      <c r="R401">
        <v>0.522655</v>
      </c>
      <c r="S401">
        <v>0.89178</v>
      </c>
      <c r="T401">
        <v>0.716975</v>
      </c>
    </row>
    <row r="402" spans="3:20" ht="12.75">
      <c r="C402">
        <v>0</v>
      </c>
      <c r="D402">
        <v>0</v>
      </c>
      <c r="E402">
        <v>0.066835</v>
      </c>
      <c r="F402">
        <v>0.985446</v>
      </c>
      <c r="G402">
        <v>0.176222</v>
      </c>
      <c r="H402">
        <v>0.616809</v>
      </c>
      <c r="I402">
        <v>0.290876</v>
      </c>
      <c r="J402">
        <v>0.509946</v>
      </c>
      <c r="K402">
        <v>0.408193</v>
      </c>
      <c r="L402">
        <v>0.467332</v>
      </c>
      <c r="M402">
        <v>0.527543</v>
      </c>
      <c r="N402">
        <v>0.457145</v>
      </c>
      <c r="O402">
        <v>0.64882</v>
      </c>
      <c r="P402">
        <v>0.475275</v>
      </c>
      <c r="Q402">
        <v>0.772276</v>
      </c>
      <c r="R402">
        <v>0.541201</v>
      </c>
      <c r="S402">
        <v>0.898563</v>
      </c>
      <c r="T402">
        <v>0.75573</v>
      </c>
    </row>
    <row r="403" spans="3:20" ht="12.75">
      <c r="C403">
        <v>0</v>
      </c>
      <c r="D403">
        <v>0</v>
      </c>
      <c r="E403">
        <v>0.072006</v>
      </c>
      <c r="F403">
        <v>0.948535</v>
      </c>
      <c r="G403">
        <v>0.184385</v>
      </c>
      <c r="H403">
        <v>0.60787</v>
      </c>
      <c r="I403">
        <v>0.300698</v>
      </c>
      <c r="J403">
        <v>0.507631</v>
      </c>
      <c r="K403">
        <v>0.418867</v>
      </c>
      <c r="L403">
        <v>0.469293</v>
      </c>
      <c r="M403">
        <v>0.538407</v>
      </c>
      <c r="N403">
        <v>0.462182</v>
      </c>
      <c r="O403">
        <v>0.659211</v>
      </c>
      <c r="P403">
        <v>0.484891</v>
      </c>
      <c r="Q403">
        <v>0.781379</v>
      </c>
      <c r="R403">
        <v>0.557383</v>
      </c>
      <c r="S403">
        <v>0.905006</v>
      </c>
      <c r="T403">
        <v>0.795129</v>
      </c>
    </row>
    <row r="404" spans="3:20" ht="12.75">
      <c r="C404">
        <v>0</v>
      </c>
      <c r="D404">
        <v>0</v>
      </c>
      <c r="E404">
        <v>0.077386</v>
      </c>
      <c r="F404">
        <v>0.910568</v>
      </c>
      <c r="G404">
        <v>0.19268</v>
      </c>
      <c r="H404">
        <v>0.597586</v>
      </c>
      <c r="I404">
        <v>0.310569</v>
      </c>
      <c r="J404">
        <v>0.504578</v>
      </c>
      <c r="K404">
        <v>0.42951</v>
      </c>
      <c r="L404">
        <v>0.46995</v>
      </c>
      <c r="M404">
        <v>0.549162</v>
      </c>
      <c r="N404">
        <v>0.466034</v>
      </c>
      <c r="O404">
        <v>0.669419</v>
      </c>
      <c r="P404">
        <v>0.493448</v>
      </c>
      <c r="Q404">
        <v>0.790232</v>
      </c>
      <c r="R404">
        <v>0.572601</v>
      </c>
      <c r="S404">
        <v>0.911143</v>
      </c>
      <c r="T404">
        <v>0.834687</v>
      </c>
    </row>
    <row r="405" spans="3:20" ht="12.75">
      <c r="C405">
        <v>0</v>
      </c>
      <c r="D405">
        <v>0</v>
      </c>
      <c r="E405">
        <v>0.082996</v>
      </c>
      <c r="F405">
        <v>0.87211</v>
      </c>
      <c r="G405">
        <v>0.201131</v>
      </c>
      <c r="H405">
        <v>0.585592</v>
      </c>
      <c r="I405">
        <v>0.320519</v>
      </c>
      <c r="J405">
        <v>0.500066</v>
      </c>
      <c r="K405">
        <v>0.440155</v>
      </c>
      <c r="L405">
        <v>0.468637</v>
      </c>
      <c r="M405">
        <v>0.559845</v>
      </c>
      <c r="N405">
        <v>0.468637</v>
      </c>
      <c r="O405">
        <v>0.679481</v>
      </c>
      <c r="P405">
        <v>0.499322</v>
      </c>
      <c r="Q405">
        <v>0.798869</v>
      </c>
      <c r="R405">
        <v>0.584572</v>
      </c>
      <c r="S405">
        <v>0.917004</v>
      </c>
      <c r="T405">
        <v>0.873813</v>
      </c>
    </row>
    <row r="406" spans="3:20" ht="12.75">
      <c r="C406">
        <v>0.082996</v>
      </c>
      <c r="D406">
        <v>0.873813</v>
      </c>
      <c r="E406">
        <v>0.201131</v>
      </c>
      <c r="F406">
        <v>0.584572</v>
      </c>
      <c r="G406">
        <v>0.320519</v>
      </c>
      <c r="H406">
        <v>0.499322</v>
      </c>
      <c r="I406">
        <v>0.440155</v>
      </c>
      <c r="J406">
        <v>0.468637</v>
      </c>
      <c r="K406">
        <v>0.559845</v>
      </c>
      <c r="L406">
        <v>0.468637</v>
      </c>
      <c r="M406">
        <v>0.679481</v>
      </c>
      <c r="N406">
        <v>0.499322</v>
      </c>
      <c r="O406">
        <v>0.798869</v>
      </c>
      <c r="P406">
        <v>0.584572</v>
      </c>
      <c r="Q406">
        <v>0.917004</v>
      </c>
      <c r="R406">
        <v>0.873813</v>
      </c>
      <c r="S406">
        <v>1</v>
      </c>
      <c r="T406">
        <v>0</v>
      </c>
    </row>
    <row r="407" spans="3:20" ht="12.75">
      <c r="C407">
        <v>0.088857</v>
      </c>
      <c r="D407">
        <v>0.834687</v>
      </c>
      <c r="E407">
        <v>0.209768</v>
      </c>
      <c r="F407">
        <v>0.572601</v>
      </c>
      <c r="G407">
        <v>0.330581</v>
      </c>
      <c r="H407">
        <v>0.493448</v>
      </c>
      <c r="I407">
        <v>0.450838</v>
      </c>
      <c r="J407">
        <v>0.466034</v>
      </c>
      <c r="K407">
        <v>0.57049</v>
      </c>
      <c r="L407">
        <v>0.468637</v>
      </c>
      <c r="M407">
        <v>0.689431</v>
      </c>
      <c r="N407">
        <v>0.50382</v>
      </c>
      <c r="O407">
        <v>0.80732</v>
      </c>
      <c r="P407">
        <v>0.597054</v>
      </c>
      <c r="Q407">
        <v>0.922614</v>
      </c>
      <c r="R407">
        <v>0.911805</v>
      </c>
      <c r="S407">
        <v>1</v>
      </c>
      <c r="T407">
        <v>0</v>
      </c>
    </row>
    <row r="408" spans="3:20" ht="12.75">
      <c r="C408">
        <v>0.094994</v>
      </c>
      <c r="D408">
        <v>0.795129</v>
      </c>
      <c r="E408">
        <v>0.218621</v>
      </c>
      <c r="F408">
        <v>0.557383</v>
      </c>
      <c r="G408">
        <v>0.340789</v>
      </c>
      <c r="H408">
        <v>0.484891</v>
      </c>
      <c r="I408">
        <v>0.461593</v>
      </c>
      <c r="J408">
        <v>0.462182</v>
      </c>
      <c r="K408">
        <v>0.581133</v>
      </c>
      <c r="L408">
        <v>0.468637</v>
      </c>
      <c r="M408">
        <v>0.699302</v>
      </c>
      <c r="N408">
        <v>0.506865</v>
      </c>
      <c r="O408">
        <v>0.815615</v>
      </c>
      <c r="P408">
        <v>0.60787</v>
      </c>
      <c r="Q408">
        <v>0.927994</v>
      </c>
      <c r="R408">
        <v>0.947865</v>
      </c>
      <c r="S408">
        <v>1</v>
      </c>
      <c r="T408">
        <v>0</v>
      </c>
    </row>
    <row r="409" spans="3:20" ht="12.75">
      <c r="C409">
        <v>0.101437</v>
      </c>
      <c r="D409">
        <v>0.75573</v>
      </c>
      <c r="E409">
        <v>0.227724</v>
      </c>
      <c r="F409">
        <v>0.541201</v>
      </c>
      <c r="G409">
        <v>0.35118</v>
      </c>
      <c r="H409">
        <v>0.475275</v>
      </c>
      <c r="I409">
        <v>0.472457</v>
      </c>
      <c r="J409">
        <v>0.457145</v>
      </c>
      <c r="K409">
        <v>0.591807</v>
      </c>
      <c r="L409">
        <v>0.467332</v>
      </c>
      <c r="M409">
        <v>0.709124</v>
      </c>
      <c r="N409">
        <v>0.509946</v>
      </c>
      <c r="O409">
        <v>0.823778</v>
      </c>
      <c r="P409">
        <v>0.616809</v>
      </c>
      <c r="Q409">
        <v>0.933165</v>
      </c>
      <c r="R409">
        <v>0.986895</v>
      </c>
      <c r="S409">
        <v>1</v>
      </c>
      <c r="T409">
        <v>0</v>
      </c>
    </row>
    <row r="410" spans="3:20" ht="12.75">
      <c r="C410">
        <v>0.10822</v>
      </c>
      <c r="D410">
        <v>0.716975</v>
      </c>
      <c r="E410">
        <v>0.237116</v>
      </c>
      <c r="F410">
        <v>0.522655</v>
      </c>
      <c r="G410">
        <v>0.361792</v>
      </c>
      <c r="H410">
        <v>0.466034</v>
      </c>
      <c r="I410">
        <v>0.483469</v>
      </c>
      <c r="J410">
        <v>0.451</v>
      </c>
      <c r="K410">
        <v>0.602549</v>
      </c>
      <c r="L410">
        <v>0.463459</v>
      </c>
      <c r="M410">
        <v>0.71893</v>
      </c>
      <c r="N410">
        <v>0.509946</v>
      </c>
      <c r="O410">
        <v>0.831836</v>
      </c>
      <c r="P410">
        <v>0.623688</v>
      </c>
      <c r="Q410">
        <v>0.938143</v>
      </c>
      <c r="R410">
        <v>1.023001</v>
      </c>
      <c r="S410">
        <v>1</v>
      </c>
      <c r="T410">
        <v>0</v>
      </c>
    </row>
    <row r="411" spans="3:20" ht="12.75">
      <c r="C411">
        <v>0.115386</v>
      </c>
      <c r="D411">
        <v>0.676501</v>
      </c>
      <c r="E411">
        <v>0.246842</v>
      </c>
      <c r="F411">
        <v>0.50382</v>
      </c>
      <c r="G411">
        <v>0.37267</v>
      </c>
      <c r="H411">
        <v>0.453438</v>
      </c>
      <c r="I411">
        <v>0.494671</v>
      </c>
      <c r="J411">
        <v>0.441506</v>
      </c>
      <c r="K411">
        <v>0.613397</v>
      </c>
      <c r="L411">
        <v>0.458394</v>
      </c>
      <c r="M411">
        <v>0.728751</v>
      </c>
      <c r="N411">
        <v>0.5084</v>
      </c>
      <c r="O411">
        <v>0.839812</v>
      </c>
      <c r="P411">
        <v>0.62836</v>
      </c>
      <c r="Q411">
        <v>0.942942</v>
      </c>
      <c r="R411">
        <v>1.055171</v>
      </c>
      <c r="S411">
        <v>1</v>
      </c>
      <c r="T411">
        <v>0</v>
      </c>
    </row>
    <row r="412" spans="3:20" ht="12.75">
      <c r="C412">
        <v>0.122982</v>
      </c>
      <c r="D412">
        <v>0.640352</v>
      </c>
      <c r="E412">
        <v>0.256952</v>
      </c>
      <c r="F412">
        <v>0.484891</v>
      </c>
      <c r="G412">
        <v>0.383866</v>
      </c>
      <c r="H412">
        <v>0.439194</v>
      </c>
      <c r="I412">
        <v>0.50611</v>
      </c>
      <c r="J412">
        <v>0.431291</v>
      </c>
      <c r="K412">
        <v>0.624394</v>
      </c>
      <c r="L412">
        <v>0.451</v>
      </c>
      <c r="M412">
        <v>0.738621</v>
      </c>
      <c r="N412">
        <v>0.50382</v>
      </c>
      <c r="O412">
        <v>0.847732</v>
      </c>
      <c r="P412">
        <v>0.635501</v>
      </c>
      <c r="Q412">
        <v>0.947576</v>
      </c>
      <c r="R412">
        <v>1.103764</v>
      </c>
      <c r="S412">
        <v>1</v>
      </c>
      <c r="T412">
        <v>0</v>
      </c>
    </row>
    <row r="413" spans="3:20" ht="12.75">
      <c r="C413">
        <v>0.131069</v>
      </c>
      <c r="D413">
        <v>0.599186</v>
      </c>
      <c r="E413">
        <v>0.26751</v>
      </c>
      <c r="F413">
        <v>0.463459</v>
      </c>
      <c r="G413">
        <v>0.395439</v>
      </c>
      <c r="H413">
        <v>0.42474</v>
      </c>
      <c r="I413">
        <v>0.51784</v>
      </c>
      <c r="J413">
        <v>0.420482</v>
      </c>
      <c r="K413">
        <v>0.635585</v>
      </c>
      <c r="L413">
        <v>0.441506</v>
      </c>
      <c r="M413">
        <v>0.748579</v>
      </c>
      <c r="N413">
        <v>0.499322</v>
      </c>
      <c r="O413">
        <v>0.855619</v>
      </c>
      <c r="P413">
        <v>0.633102</v>
      </c>
      <c r="Q413">
        <v>0.952057</v>
      </c>
      <c r="R413">
        <v>1.133596</v>
      </c>
      <c r="S413">
        <v>1</v>
      </c>
      <c r="T413">
        <v>0</v>
      </c>
    </row>
    <row r="414" spans="3:20" ht="12.75">
      <c r="C414">
        <v>0.139719</v>
      </c>
      <c r="D414">
        <v>0.559241</v>
      </c>
      <c r="E414">
        <v>0.278588</v>
      </c>
      <c r="F414">
        <v>0.439194</v>
      </c>
      <c r="G414">
        <v>0.407459</v>
      </c>
      <c r="H414">
        <v>0.407214</v>
      </c>
      <c r="I414">
        <v>0.529926</v>
      </c>
      <c r="J414">
        <v>0.406228</v>
      </c>
      <c r="K414">
        <v>0.647024</v>
      </c>
      <c r="L414">
        <v>0.431291</v>
      </c>
      <c r="M414">
        <v>0.758666</v>
      </c>
      <c r="N414">
        <v>0.492</v>
      </c>
      <c r="O414">
        <v>0.863502</v>
      </c>
      <c r="P414">
        <v>0.630722</v>
      </c>
      <c r="Q414">
        <v>0.956395</v>
      </c>
      <c r="R414">
        <v>1.173232</v>
      </c>
      <c r="S414">
        <v>1</v>
      </c>
      <c r="T414">
        <v>0</v>
      </c>
    </row>
    <row r="415" spans="3:20" ht="12.75">
      <c r="C415">
        <v>0.149025</v>
      </c>
      <c r="D415">
        <v>0.517815</v>
      </c>
      <c r="E415">
        <v>0.29028</v>
      </c>
      <c r="F415">
        <v>0.415278</v>
      </c>
      <c r="G415">
        <v>0.420012</v>
      </c>
      <c r="H415">
        <v>0.389263</v>
      </c>
      <c r="I415">
        <v>0.542444</v>
      </c>
      <c r="J415">
        <v>0.391991</v>
      </c>
      <c r="K415">
        <v>0.658776</v>
      </c>
      <c r="L415">
        <v>0.41943</v>
      </c>
      <c r="M415">
        <v>0.768928</v>
      </c>
      <c r="N415">
        <v>0.482104</v>
      </c>
      <c r="O415">
        <v>0.871408</v>
      </c>
      <c r="P415">
        <v>0.630722</v>
      </c>
      <c r="Q415">
        <v>0.960599</v>
      </c>
      <c r="R415">
        <v>1.206994</v>
      </c>
      <c r="S415">
        <v>1</v>
      </c>
      <c r="T415">
        <v>0</v>
      </c>
    </row>
    <row r="416" spans="3:20" ht="12.75">
      <c r="C416">
        <v>0.159104</v>
      </c>
      <c r="D416">
        <v>0.475275</v>
      </c>
      <c r="E416">
        <v>0.3027</v>
      </c>
      <c r="F416">
        <v>0.390168</v>
      </c>
      <c r="G416">
        <v>0.433205</v>
      </c>
      <c r="H416">
        <v>0.369542</v>
      </c>
      <c r="I416">
        <v>0.555486</v>
      </c>
      <c r="J416">
        <v>0.374491</v>
      </c>
      <c r="K416">
        <v>0.670917</v>
      </c>
      <c r="L416">
        <v>0.40427</v>
      </c>
      <c r="M416">
        <v>0.779423</v>
      </c>
      <c r="N416">
        <v>0.47127</v>
      </c>
      <c r="O416">
        <v>0.879371</v>
      </c>
      <c r="P416">
        <v>0.626016</v>
      </c>
      <c r="Q416">
        <v>0.964679</v>
      </c>
      <c r="R416">
        <v>1.242757</v>
      </c>
      <c r="S416">
        <v>1</v>
      </c>
      <c r="T416">
        <v>0</v>
      </c>
    </row>
    <row r="417" spans="3:20" ht="12.75">
      <c r="C417">
        <v>0.170106</v>
      </c>
      <c r="D417">
        <v>0.43352</v>
      </c>
      <c r="E417">
        <v>0.315996</v>
      </c>
      <c r="F417">
        <v>0.362359</v>
      </c>
      <c r="G417">
        <v>0.447174</v>
      </c>
      <c r="H417">
        <v>0.346637</v>
      </c>
      <c r="I417">
        <v>0.569172</v>
      </c>
      <c r="J417">
        <v>0.356204</v>
      </c>
      <c r="K417">
        <v>0.683542</v>
      </c>
      <c r="L417">
        <v>0.386572</v>
      </c>
      <c r="M417">
        <v>0.790219</v>
      </c>
      <c r="N417">
        <v>0.455903</v>
      </c>
      <c r="O417">
        <v>0.887429</v>
      </c>
      <c r="P417">
        <v>0.61455</v>
      </c>
      <c r="Q417">
        <v>0.968641</v>
      </c>
      <c r="R417">
        <v>1.280704</v>
      </c>
      <c r="S417">
        <v>1</v>
      </c>
      <c r="T417">
        <v>0</v>
      </c>
    </row>
    <row r="418" spans="3:20" ht="12.75">
      <c r="C418">
        <v>0.182235</v>
      </c>
      <c r="D418">
        <v>0.391991</v>
      </c>
      <c r="E418">
        <v>0.330365</v>
      </c>
      <c r="F418">
        <v>0.333543</v>
      </c>
      <c r="G418">
        <v>0.462098</v>
      </c>
      <c r="H418">
        <v>0.32326</v>
      </c>
      <c r="I418">
        <v>0.583655</v>
      </c>
      <c r="J418">
        <v>0.334207</v>
      </c>
      <c r="K418">
        <v>0.696774</v>
      </c>
      <c r="L418">
        <v>0.367921</v>
      </c>
      <c r="M418">
        <v>0.801403</v>
      </c>
      <c r="N418">
        <v>0.438047</v>
      </c>
      <c r="O418">
        <v>0.895627</v>
      </c>
      <c r="P418">
        <v>0.601334</v>
      </c>
      <c r="Q418">
        <v>0.972492</v>
      </c>
      <c r="R418">
        <v>1.31072</v>
      </c>
      <c r="S418">
        <v>1</v>
      </c>
      <c r="T418">
        <v>0</v>
      </c>
    </row>
    <row r="419" spans="3:20" ht="12.75">
      <c r="C419">
        <v>0.195771</v>
      </c>
      <c r="D419">
        <v>0.348799</v>
      </c>
      <c r="E419">
        <v>0.346076</v>
      </c>
      <c r="F419">
        <v>0.303385</v>
      </c>
      <c r="G419">
        <v>0.47822</v>
      </c>
      <c r="H419">
        <v>0.296942</v>
      </c>
      <c r="I419">
        <v>0.599143</v>
      </c>
      <c r="J419">
        <v>0.311266</v>
      </c>
      <c r="K419">
        <v>0.710779</v>
      </c>
      <c r="L419">
        <v>0.345922</v>
      </c>
      <c r="M419">
        <v>0.813091</v>
      </c>
      <c r="N419">
        <v>0.417344</v>
      </c>
      <c r="O419">
        <v>0.904025</v>
      </c>
      <c r="P419">
        <v>0.586616</v>
      </c>
      <c r="Q419">
        <v>0.97624</v>
      </c>
      <c r="R419">
        <v>1.353001</v>
      </c>
      <c r="S419">
        <v>1</v>
      </c>
      <c r="T419">
        <v>0</v>
      </c>
    </row>
    <row r="420" spans="3:20" ht="12.75">
      <c r="C420">
        <v>0.211119</v>
      </c>
      <c r="D420">
        <v>0.304487</v>
      </c>
      <c r="E420">
        <v>0.363513</v>
      </c>
      <c r="F420">
        <v>0.2706</v>
      </c>
      <c r="G420">
        <v>0.495884</v>
      </c>
      <c r="H420">
        <v>0.268866</v>
      </c>
      <c r="I420">
        <v>0.615927</v>
      </c>
      <c r="J420">
        <v>0.284842</v>
      </c>
      <c r="K420">
        <v>0.725784</v>
      </c>
      <c r="L420">
        <v>0.320788</v>
      </c>
      <c r="M420">
        <v>0.825437</v>
      </c>
      <c r="N420">
        <v>0.391991</v>
      </c>
      <c r="O420">
        <v>0.9127</v>
      </c>
      <c r="P420">
        <v>0.564889</v>
      </c>
      <c r="Q420">
        <v>0.97989</v>
      </c>
      <c r="R420">
        <v>1.386547</v>
      </c>
      <c r="S420">
        <v>1</v>
      </c>
      <c r="T420">
        <v>0</v>
      </c>
    </row>
    <row r="421" spans="3:20" ht="12.75">
      <c r="C421">
        <v>0.228895</v>
      </c>
      <c r="D421">
        <v>0.259308</v>
      </c>
      <c r="E421">
        <v>0.383256</v>
      </c>
      <c r="F421">
        <v>0.236299</v>
      </c>
      <c r="G421">
        <v>0.515606</v>
      </c>
      <c r="H421">
        <v>0.238313</v>
      </c>
      <c r="I421">
        <v>0.634441</v>
      </c>
      <c r="J421">
        <v>0.255361</v>
      </c>
      <c r="K421">
        <v>0.742126</v>
      </c>
      <c r="L421">
        <v>0.291271</v>
      </c>
      <c r="M421">
        <v>0.83867</v>
      </c>
      <c r="N421">
        <v>0.363143</v>
      </c>
      <c r="O421">
        <v>0.921761</v>
      </c>
      <c r="P421">
        <v>0.537731</v>
      </c>
      <c r="Q421">
        <v>0.983447</v>
      </c>
      <c r="R421">
        <v>1.421798</v>
      </c>
      <c r="S421">
        <v>1</v>
      </c>
      <c r="T421">
        <v>0</v>
      </c>
    </row>
    <row r="422" spans="3:20" ht="12.75">
      <c r="C422">
        <v>0.250106</v>
      </c>
      <c r="D422">
        <v>0.213451</v>
      </c>
      <c r="E422">
        <v>0.406245</v>
      </c>
      <c r="F422">
        <v>0.199254</v>
      </c>
      <c r="G422">
        <v>0.538215</v>
      </c>
      <c r="H422">
        <v>0.204351</v>
      </c>
      <c r="I422">
        <v>0.655377</v>
      </c>
      <c r="J422">
        <v>0.222215</v>
      </c>
      <c r="K422">
        <v>0.760338</v>
      </c>
      <c r="L422">
        <v>0.257715</v>
      </c>
      <c r="M422">
        <v>0.853145</v>
      </c>
      <c r="N422">
        <v>0.327041</v>
      </c>
      <c r="O422">
        <v>0.931374</v>
      </c>
      <c r="P422">
        <v>0.502312</v>
      </c>
      <c r="Q422">
        <v>0.986916</v>
      </c>
      <c r="R422">
        <v>1.458888</v>
      </c>
      <c r="S422">
        <v>1</v>
      </c>
      <c r="T422">
        <v>0</v>
      </c>
    </row>
    <row r="423" spans="3:20" ht="12.75">
      <c r="C423">
        <v>0.276593</v>
      </c>
      <c r="D423">
        <v>0.165783</v>
      </c>
      <c r="E423">
        <v>0.434178</v>
      </c>
      <c r="F423">
        <v>0.159479</v>
      </c>
      <c r="G423">
        <v>0.565197</v>
      </c>
      <c r="H423">
        <v>0.166772</v>
      </c>
      <c r="I423">
        <v>0.679961</v>
      </c>
      <c r="J423">
        <v>0.184568</v>
      </c>
      <c r="K423">
        <v>0.781354</v>
      </c>
      <c r="L423">
        <v>0.218169</v>
      </c>
      <c r="M423">
        <v>0.869472</v>
      </c>
      <c r="N423">
        <v>0.284842</v>
      </c>
      <c r="O423">
        <v>0.941813</v>
      </c>
      <c r="P423">
        <v>0.454667</v>
      </c>
      <c r="Q423">
        <v>0.990302</v>
      </c>
      <c r="R423">
        <v>1.497966</v>
      </c>
      <c r="S423">
        <v>1</v>
      </c>
      <c r="T423">
        <v>0</v>
      </c>
    </row>
    <row r="424" spans="3:20" ht="12.75">
      <c r="C424">
        <v>0.312344</v>
      </c>
      <c r="D424">
        <v>0.116266</v>
      </c>
      <c r="E424">
        <v>0.470679</v>
      </c>
      <c r="F424">
        <v>0.115865</v>
      </c>
      <c r="G424">
        <v>0.599689</v>
      </c>
      <c r="H424">
        <v>0.124092</v>
      </c>
      <c r="I424">
        <v>0.710759</v>
      </c>
      <c r="J424">
        <v>0.14063</v>
      </c>
      <c r="K424">
        <v>0.807097</v>
      </c>
      <c r="L424">
        <v>0.1705</v>
      </c>
      <c r="M424">
        <v>0.888887</v>
      </c>
      <c r="N424">
        <v>0.23014</v>
      </c>
      <c r="O424">
        <v>0.953611</v>
      </c>
      <c r="P424">
        <v>0.390168</v>
      </c>
      <c r="Q424">
        <v>0.993609</v>
      </c>
      <c r="R424">
        <v>1.525201</v>
      </c>
      <c r="S424">
        <v>1</v>
      </c>
      <c r="T424">
        <v>0</v>
      </c>
    </row>
    <row r="425" spans="3:20" ht="12.75">
      <c r="C425">
        <v>0.369417</v>
      </c>
      <c r="D425">
        <v>0.063382</v>
      </c>
      <c r="E425">
        <v>0.52651</v>
      </c>
      <c r="F425">
        <v>0.066392</v>
      </c>
      <c r="G425">
        <v>0.650856</v>
      </c>
      <c r="H425">
        <v>0.073778</v>
      </c>
      <c r="I425">
        <v>0.755137</v>
      </c>
      <c r="J425">
        <v>0.086614</v>
      </c>
      <c r="K425">
        <v>0.842987</v>
      </c>
      <c r="L425">
        <v>0.10944</v>
      </c>
      <c r="M425">
        <v>0.914767</v>
      </c>
      <c r="N425">
        <v>0.156358</v>
      </c>
      <c r="O425">
        <v>0.968146</v>
      </c>
      <c r="P425">
        <v>0.293308</v>
      </c>
      <c r="Q425">
        <v>0.99684</v>
      </c>
      <c r="R425">
        <v>1.567964</v>
      </c>
      <c r="S425">
        <v>1</v>
      </c>
      <c r="T425">
        <v>0</v>
      </c>
    </row>
    <row r="426" spans="3:20" ht="12.75">
      <c r="C426">
        <v>0.421753</v>
      </c>
      <c r="D426">
        <v>0.034535</v>
      </c>
      <c r="E426">
        <v>0.57545</v>
      </c>
      <c r="F426">
        <v>0.037685</v>
      </c>
      <c r="G426">
        <v>0.694199</v>
      </c>
      <c r="H426">
        <v>0.04324</v>
      </c>
      <c r="I426">
        <v>0.791479</v>
      </c>
      <c r="J426">
        <v>0.052429</v>
      </c>
      <c r="K426">
        <v>0.871233</v>
      </c>
      <c r="L426">
        <v>0.068787</v>
      </c>
      <c r="M426">
        <v>0.934026</v>
      </c>
      <c r="N426">
        <v>0.103884</v>
      </c>
      <c r="O426">
        <v>0.977914</v>
      </c>
      <c r="P426">
        <v>0.216201</v>
      </c>
      <c r="Q426">
        <v>0.998429</v>
      </c>
      <c r="R426">
        <v>1.582756</v>
      </c>
      <c r="S426">
        <v>1</v>
      </c>
      <c r="T426">
        <v>0</v>
      </c>
    </row>
    <row r="427" spans="3:20" ht="12.75">
      <c r="C427">
        <v>0.469745</v>
      </c>
      <c r="D427">
        <v>0.018792</v>
      </c>
      <c r="E427">
        <v>0.618671</v>
      </c>
      <c r="F427">
        <v>0.02124</v>
      </c>
      <c r="G427">
        <v>0.731337</v>
      </c>
      <c r="H427">
        <v>0.025078</v>
      </c>
      <c r="I427">
        <v>0.821667</v>
      </c>
      <c r="J427">
        <v>0.031324</v>
      </c>
      <c r="K427">
        <v>0.893829</v>
      </c>
      <c r="L427">
        <v>0.042658</v>
      </c>
      <c r="M427">
        <v>0.948613</v>
      </c>
      <c r="N427">
        <v>0.067979</v>
      </c>
      <c r="O427">
        <v>0.984591</v>
      </c>
      <c r="P427">
        <v>0.156796</v>
      </c>
      <c r="Q427">
        <v>0.999217</v>
      </c>
      <c r="R427">
        <v>1.59783</v>
      </c>
      <c r="S427">
        <v>1</v>
      </c>
      <c r="T427">
        <v>0</v>
      </c>
    </row>
    <row r="428" spans="3:20" ht="12.75">
      <c r="C428">
        <v>0.513754</v>
      </c>
      <c r="D428">
        <v>0.01021</v>
      </c>
      <c r="E428">
        <v>0.657038</v>
      </c>
      <c r="F428">
        <v>0.011895</v>
      </c>
      <c r="G428">
        <v>0.763412</v>
      </c>
      <c r="H428">
        <v>0.014425</v>
      </c>
      <c r="I428">
        <v>0.846992</v>
      </c>
      <c r="J428">
        <v>0.018534</v>
      </c>
      <c r="K428">
        <v>0.912109</v>
      </c>
      <c r="L428">
        <v>0.026165</v>
      </c>
      <c r="M428">
        <v>0.959794</v>
      </c>
      <c r="N428">
        <v>0.044023</v>
      </c>
      <c r="O428">
        <v>0.989205</v>
      </c>
      <c r="P428">
        <v>0.112826</v>
      </c>
      <c r="Q428">
        <v>0.999609</v>
      </c>
      <c r="R428">
        <v>1.582756</v>
      </c>
      <c r="S428">
        <v>1</v>
      </c>
      <c r="T428">
        <v>0</v>
      </c>
    </row>
    <row r="429" spans="3:20" ht="12.75">
      <c r="C429">
        <v>0.554111</v>
      </c>
      <c r="D429">
        <v>0.005529</v>
      </c>
      <c r="E429">
        <v>0.691223</v>
      </c>
      <c r="F429">
        <v>0.006619</v>
      </c>
      <c r="G429">
        <v>0.791275</v>
      </c>
      <c r="H429">
        <v>0.008224</v>
      </c>
      <c r="I429">
        <v>0.868392</v>
      </c>
      <c r="J429">
        <v>0.010866</v>
      </c>
      <c r="K429">
        <v>0.927021</v>
      </c>
      <c r="L429">
        <v>0.015894</v>
      </c>
      <c r="M429">
        <v>0.968438</v>
      </c>
      <c r="N429">
        <v>0.028216</v>
      </c>
      <c r="O429">
        <v>0.992416</v>
      </c>
      <c r="P429">
        <v>0.080505</v>
      </c>
      <c r="Q429">
        <v>0.999805</v>
      </c>
      <c r="R429">
        <v>1.59783</v>
      </c>
      <c r="S429">
        <v>1</v>
      </c>
      <c r="T429">
        <v>0</v>
      </c>
    </row>
    <row r="430" spans="3:20" ht="12.75">
      <c r="C430">
        <v>0.591118</v>
      </c>
      <c r="D430">
        <v>0.00297</v>
      </c>
      <c r="E430">
        <v>0.721767</v>
      </c>
      <c r="F430">
        <v>0.003648</v>
      </c>
      <c r="G430">
        <v>0.815586</v>
      </c>
      <c r="H430">
        <v>0.004642</v>
      </c>
      <c r="I430">
        <v>0.886574</v>
      </c>
      <c r="J430">
        <v>0.006298</v>
      </c>
      <c r="K430">
        <v>0.939259</v>
      </c>
      <c r="L430">
        <v>0.009541</v>
      </c>
      <c r="M430">
        <v>0.975162</v>
      </c>
      <c r="N430">
        <v>0.017896</v>
      </c>
      <c r="O430">
        <v>0.994661</v>
      </c>
      <c r="P430">
        <v>0.056988</v>
      </c>
      <c r="Q430">
        <v>0.999902</v>
      </c>
      <c r="R430">
        <v>1.59783</v>
      </c>
      <c r="S430">
        <v>1</v>
      </c>
      <c r="T430">
        <v>0</v>
      </c>
    </row>
    <row r="431" spans="3:20" ht="12.75">
      <c r="C431">
        <v>0.683769</v>
      </c>
      <c r="D431">
        <v>0.000381</v>
      </c>
      <c r="E431">
        <v>0.794969</v>
      </c>
      <c r="F431">
        <v>0.000503</v>
      </c>
      <c r="G431">
        <v>0.871466</v>
      </c>
      <c r="H431">
        <v>0.000687</v>
      </c>
      <c r="I431">
        <v>0.92641</v>
      </c>
      <c r="J431">
        <v>0.001014</v>
      </c>
      <c r="K431">
        <v>0.964417</v>
      </c>
      <c r="L431">
        <v>0.001723</v>
      </c>
      <c r="M431">
        <v>0.987679</v>
      </c>
      <c r="N431">
        <v>0.003886</v>
      </c>
      <c r="O431">
        <v>0.998103</v>
      </c>
      <c r="P431">
        <v>0.017947</v>
      </c>
      <c r="Q431">
        <v>0.999987</v>
      </c>
      <c r="R431">
        <v>1.59783</v>
      </c>
      <c r="S431">
        <v>1</v>
      </c>
      <c r="T431">
        <v>0</v>
      </c>
    </row>
    <row r="433" spans="3:21" ht="12.75">
      <c r="C433">
        <v>0</v>
      </c>
      <c r="E433">
        <v>1</v>
      </c>
      <c r="G433">
        <v>2</v>
      </c>
      <c r="I433">
        <v>3</v>
      </c>
      <c r="K433">
        <v>4</v>
      </c>
      <c r="M433">
        <v>5</v>
      </c>
      <c r="O433">
        <v>6</v>
      </c>
      <c r="Q433">
        <v>7</v>
      </c>
      <c r="S433">
        <v>8</v>
      </c>
      <c r="U433">
        <v>9</v>
      </c>
    </row>
    <row r="434" spans="3:22" ht="12.75">
      <c r="C434">
        <v>0</v>
      </c>
      <c r="D434">
        <v>0</v>
      </c>
      <c r="E434">
        <v>1.1E-05</v>
      </c>
      <c r="F434">
        <v>1.800238</v>
      </c>
      <c r="G434">
        <v>0.001673</v>
      </c>
      <c r="H434">
        <v>0.020348</v>
      </c>
      <c r="I434">
        <v>0.010771</v>
      </c>
      <c r="J434">
        <v>0.004443</v>
      </c>
      <c r="K434">
        <v>0.030791</v>
      </c>
      <c r="L434">
        <v>0.001988</v>
      </c>
      <c r="M434">
        <v>0.06289</v>
      </c>
      <c r="N434">
        <v>0.001182</v>
      </c>
      <c r="O434">
        <v>0.108063</v>
      </c>
      <c r="P434">
        <v>0.00081</v>
      </c>
      <c r="Q434">
        <v>0.168258</v>
      </c>
      <c r="R434">
        <v>0.000603</v>
      </c>
      <c r="S434">
        <v>0.247874</v>
      </c>
      <c r="T434">
        <v>0.00047</v>
      </c>
      <c r="U434">
        <v>0.359383</v>
      </c>
      <c r="V434">
        <v>0.000375</v>
      </c>
    </row>
    <row r="435" spans="3:22" ht="12.75">
      <c r="C435">
        <v>0</v>
      </c>
      <c r="D435">
        <v>0</v>
      </c>
      <c r="E435">
        <v>8.7E-05</v>
      </c>
      <c r="F435">
        <v>1.798628</v>
      </c>
      <c r="G435">
        <v>0.00471</v>
      </c>
      <c r="H435">
        <v>0.064572</v>
      </c>
      <c r="I435">
        <v>0.02173</v>
      </c>
      <c r="J435">
        <v>0.020427</v>
      </c>
      <c r="K435">
        <v>0.052647</v>
      </c>
      <c r="L435">
        <v>0.010958</v>
      </c>
      <c r="M435">
        <v>0.097212</v>
      </c>
      <c r="N435">
        <v>0.007287</v>
      </c>
      <c r="O435">
        <v>0.155749</v>
      </c>
      <c r="P435">
        <v>0.005414</v>
      </c>
      <c r="Q435">
        <v>0.22993</v>
      </c>
      <c r="R435">
        <v>0.004296</v>
      </c>
      <c r="S435">
        <v>0.324168</v>
      </c>
      <c r="T435">
        <v>0.00356</v>
      </c>
      <c r="U435">
        <v>0.451601</v>
      </c>
      <c r="V435">
        <v>0.003024</v>
      </c>
    </row>
    <row r="436" spans="3:22" ht="12.75">
      <c r="C436">
        <v>0</v>
      </c>
      <c r="D436">
        <v>0</v>
      </c>
      <c r="E436">
        <v>0.000174</v>
      </c>
      <c r="F436">
        <v>1.79756</v>
      </c>
      <c r="G436">
        <v>0.006692</v>
      </c>
      <c r="H436">
        <v>0.091224</v>
      </c>
      <c r="I436">
        <v>0.027625</v>
      </c>
      <c r="J436">
        <v>0.032166</v>
      </c>
      <c r="K436">
        <v>0.063306</v>
      </c>
      <c r="L436">
        <v>0.018233</v>
      </c>
      <c r="M436">
        <v>0.112946</v>
      </c>
      <c r="N436">
        <v>0.012541</v>
      </c>
      <c r="O436">
        <v>0.176642</v>
      </c>
      <c r="P436">
        <v>0.009553</v>
      </c>
      <c r="Q436">
        <v>0.255958</v>
      </c>
      <c r="R436">
        <v>0.007741</v>
      </c>
      <c r="S436">
        <v>0.355262</v>
      </c>
      <c r="T436">
        <v>0.006539</v>
      </c>
      <c r="U436">
        <v>0.487756</v>
      </c>
      <c r="V436">
        <v>0.005683</v>
      </c>
    </row>
    <row r="437" spans="3:22" ht="12.75">
      <c r="C437">
        <v>0</v>
      </c>
      <c r="D437">
        <v>0</v>
      </c>
      <c r="E437">
        <v>0.000348</v>
      </c>
      <c r="F437">
        <v>1.794889</v>
      </c>
      <c r="G437">
        <v>0.009527</v>
      </c>
      <c r="H437">
        <v>0.12779</v>
      </c>
      <c r="I437">
        <v>0.03521</v>
      </c>
      <c r="J437">
        <v>0.050131</v>
      </c>
      <c r="K437">
        <v>0.076318</v>
      </c>
      <c r="L437">
        <v>0.029959</v>
      </c>
      <c r="M437">
        <v>0.131522</v>
      </c>
      <c r="N437">
        <v>0.021316</v>
      </c>
      <c r="O437">
        <v>0.200705</v>
      </c>
      <c r="P437">
        <v>0.016657</v>
      </c>
      <c r="Q437">
        <v>0.285314</v>
      </c>
      <c r="R437">
        <v>0.013793</v>
      </c>
      <c r="S437">
        <v>0.389634</v>
      </c>
      <c r="T437">
        <v>0.011903</v>
      </c>
      <c r="U437">
        <v>0.526805</v>
      </c>
      <c r="V437">
        <v>0.0106</v>
      </c>
    </row>
    <row r="438" spans="3:22" ht="12.75">
      <c r="C438">
        <v>0</v>
      </c>
      <c r="D438">
        <v>0</v>
      </c>
      <c r="E438">
        <v>0.000696</v>
      </c>
      <c r="F438">
        <v>1.790129</v>
      </c>
      <c r="G438">
        <v>0.013602</v>
      </c>
      <c r="H438">
        <v>0.177598</v>
      </c>
      <c r="I438">
        <v>0.045033</v>
      </c>
      <c r="J438">
        <v>0.077334</v>
      </c>
      <c r="K438">
        <v>0.092306</v>
      </c>
      <c r="L438">
        <v>0.048707</v>
      </c>
      <c r="M438">
        <v>0.153588</v>
      </c>
      <c r="N438">
        <v>0.035883</v>
      </c>
      <c r="O438">
        <v>0.228565</v>
      </c>
      <c r="P438">
        <v>0.02878</v>
      </c>
      <c r="Q438">
        <v>0.318563</v>
      </c>
      <c r="R438">
        <v>0.024378</v>
      </c>
      <c r="S438">
        <v>0.427734</v>
      </c>
      <c r="T438">
        <v>0.021518</v>
      </c>
      <c r="U438">
        <v>0.568981</v>
      </c>
      <c r="V438">
        <v>0.019705</v>
      </c>
    </row>
    <row r="439" spans="3:22" ht="12.75">
      <c r="C439">
        <v>0</v>
      </c>
      <c r="D439">
        <v>0</v>
      </c>
      <c r="E439">
        <v>0.001397</v>
      </c>
      <c r="F439">
        <v>1.780076</v>
      </c>
      <c r="G439">
        <v>0.019503</v>
      </c>
      <c r="H439">
        <v>0.244399</v>
      </c>
      <c r="I439">
        <v>0.057869</v>
      </c>
      <c r="J439">
        <v>0.117895</v>
      </c>
      <c r="K439">
        <v>0.112126</v>
      </c>
      <c r="L439">
        <v>0.078316</v>
      </c>
      <c r="M439">
        <v>0.180013</v>
      </c>
      <c r="N439">
        <v>0.059721</v>
      </c>
      <c r="O439">
        <v>0.261051</v>
      </c>
      <c r="P439">
        <v>0.049229</v>
      </c>
      <c r="Q439">
        <v>0.356435</v>
      </c>
      <c r="R439">
        <v>0.042739</v>
      </c>
      <c r="S439">
        <v>0.470118</v>
      </c>
      <c r="T439">
        <v>0.038666</v>
      </c>
      <c r="U439">
        <v>0.614534</v>
      </c>
      <c r="V439">
        <v>0.036536</v>
      </c>
    </row>
    <row r="440" spans="3:22" ht="12.75">
      <c r="C440">
        <v>0</v>
      </c>
      <c r="D440">
        <v>0</v>
      </c>
      <c r="E440">
        <v>0.002809</v>
      </c>
      <c r="F440">
        <v>1.7598</v>
      </c>
      <c r="G440">
        <v>0.028145</v>
      </c>
      <c r="H440">
        <v>0.331729</v>
      </c>
      <c r="I440">
        <v>0.074855</v>
      </c>
      <c r="J440">
        <v>0.176975</v>
      </c>
      <c r="K440">
        <v>0.136996</v>
      </c>
      <c r="L440">
        <v>0.123977</v>
      </c>
      <c r="M440">
        <v>0.212009</v>
      </c>
      <c r="N440">
        <v>0.098084</v>
      </c>
      <c r="O440">
        <v>0.299295</v>
      </c>
      <c r="P440">
        <v>0.08322</v>
      </c>
      <c r="Q440">
        <v>0.399906</v>
      </c>
      <c r="R440">
        <v>0.074186</v>
      </c>
      <c r="S440">
        <v>0.517503</v>
      </c>
      <c r="T440">
        <v>0.068985</v>
      </c>
      <c r="U440">
        <v>0.663733</v>
      </c>
      <c r="V440">
        <v>0.067732</v>
      </c>
    </row>
    <row r="441" spans="3:22" ht="12.75">
      <c r="C441">
        <v>0</v>
      </c>
      <c r="D441">
        <v>0</v>
      </c>
      <c r="E441">
        <v>0.005683</v>
      </c>
      <c r="F441">
        <v>1.719638</v>
      </c>
      <c r="G441">
        <v>0.041023</v>
      </c>
      <c r="H441">
        <v>0.440636</v>
      </c>
      <c r="I441">
        <v>0.097747</v>
      </c>
      <c r="J441">
        <v>0.259759</v>
      </c>
      <c r="K441">
        <v>0.16875</v>
      </c>
      <c r="L441">
        <v>0.192179</v>
      </c>
      <c r="M441">
        <v>0.251368</v>
      </c>
      <c r="N441">
        <v>0.157978</v>
      </c>
      <c r="O441">
        <v>0.344941</v>
      </c>
      <c r="P441">
        <v>0.138312</v>
      </c>
      <c r="Q441">
        <v>0.450358</v>
      </c>
      <c r="R441">
        <v>0.126956</v>
      </c>
      <c r="S441">
        <v>0.570864</v>
      </c>
      <c r="T441">
        <v>0.122105</v>
      </c>
      <c r="U441">
        <v>0.716871</v>
      </c>
      <c r="V441">
        <v>0.125484</v>
      </c>
    </row>
    <row r="442" spans="3:22" ht="12.75">
      <c r="C442">
        <v>0</v>
      </c>
      <c r="D442">
        <v>0</v>
      </c>
      <c r="E442">
        <v>0.008625</v>
      </c>
      <c r="F442">
        <v>1.679559</v>
      </c>
      <c r="G442">
        <v>0.051493</v>
      </c>
      <c r="H442">
        <v>0.512086</v>
      </c>
      <c r="I442">
        <v>0.114974</v>
      </c>
      <c r="J442">
        <v>0.320176</v>
      </c>
      <c r="K442">
        <v>0.191639</v>
      </c>
      <c r="L442">
        <v>0.244833</v>
      </c>
      <c r="M442">
        <v>0.278882</v>
      </c>
      <c r="N442">
        <v>0.206108</v>
      </c>
      <c r="O442">
        <v>0.376045</v>
      </c>
      <c r="P442">
        <v>0.184062</v>
      </c>
      <c r="Q442">
        <v>0.483907</v>
      </c>
      <c r="R442">
        <v>0.172339</v>
      </c>
      <c r="S442">
        <v>0.605392</v>
      </c>
      <c r="T442">
        <v>0.169296</v>
      </c>
      <c r="U442">
        <v>0.749906</v>
      </c>
      <c r="V442">
        <v>0.180013</v>
      </c>
    </row>
    <row r="443" spans="3:22" ht="12.75">
      <c r="C443">
        <v>0</v>
      </c>
      <c r="D443">
        <v>0</v>
      </c>
      <c r="E443">
        <v>0.011638</v>
      </c>
      <c r="F443">
        <v>1.63905</v>
      </c>
      <c r="G443">
        <v>0.060769</v>
      </c>
      <c r="H443">
        <v>0.564059</v>
      </c>
      <c r="I443">
        <v>0.129497</v>
      </c>
      <c r="J443">
        <v>0.36772</v>
      </c>
      <c r="K443">
        <v>0.210396</v>
      </c>
      <c r="L443">
        <v>0.288021</v>
      </c>
      <c r="M443">
        <v>0.300969</v>
      </c>
      <c r="N443">
        <v>0.246724</v>
      </c>
      <c r="O443">
        <v>0.40058</v>
      </c>
      <c r="P443">
        <v>0.223845</v>
      </c>
      <c r="Q443">
        <v>0.509919</v>
      </c>
      <c r="R443">
        <v>0.212639</v>
      </c>
      <c r="S443">
        <v>0.631638</v>
      </c>
      <c r="T443">
        <v>0.212639</v>
      </c>
      <c r="U443">
        <v>0.774264</v>
      </c>
      <c r="V443">
        <v>0.232371</v>
      </c>
    </row>
    <row r="444" spans="3:22" ht="12.75">
      <c r="C444">
        <v>0</v>
      </c>
      <c r="D444">
        <v>0</v>
      </c>
      <c r="E444">
        <v>0.014727</v>
      </c>
      <c r="F444">
        <v>1.598782</v>
      </c>
      <c r="G444">
        <v>0.069322</v>
      </c>
      <c r="H444">
        <v>0.603497</v>
      </c>
      <c r="I444">
        <v>0.142401</v>
      </c>
      <c r="J444">
        <v>0.40672</v>
      </c>
      <c r="K444">
        <v>0.226705</v>
      </c>
      <c r="L444">
        <v>0.324668</v>
      </c>
      <c r="M444">
        <v>0.319869</v>
      </c>
      <c r="N444">
        <v>0.282207</v>
      </c>
      <c r="O444">
        <v>0.421284</v>
      </c>
      <c r="P444">
        <v>0.259108</v>
      </c>
      <c r="Q444">
        <v>0.531569</v>
      </c>
      <c r="R444">
        <v>0.24929</v>
      </c>
      <c r="S444">
        <v>0.65313</v>
      </c>
      <c r="T444">
        <v>0.253432</v>
      </c>
      <c r="U444">
        <v>0.793701</v>
      </c>
      <c r="V444">
        <v>0.283399</v>
      </c>
    </row>
    <row r="445" spans="3:22" ht="12.75">
      <c r="C445">
        <v>0</v>
      </c>
      <c r="D445">
        <v>0</v>
      </c>
      <c r="E445">
        <v>0.017896</v>
      </c>
      <c r="F445">
        <v>1.558406</v>
      </c>
      <c r="G445">
        <v>0.077393</v>
      </c>
      <c r="H445">
        <v>0.634299</v>
      </c>
      <c r="I445">
        <v>0.154222</v>
      </c>
      <c r="J445">
        <v>0.438907</v>
      </c>
      <c r="K445">
        <v>0.241384</v>
      </c>
      <c r="L445">
        <v>0.356204</v>
      </c>
      <c r="M445">
        <v>0.336655</v>
      </c>
      <c r="N445">
        <v>0.313593</v>
      </c>
      <c r="O445">
        <v>0.43946</v>
      </c>
      <c r="P445">
        <v>0.291018</v>
      </c>
      <c r="Q445">
        <v>0.550351</v>
      </c>
      <c r="R445">
        <v>0.282921</v>
      </c>
      <c r="S445">
        <v>0.671513</v>
      </c>
      <c r="T445">
        <v>0.291271</v>
      </c>
      <c r="U445">
        <v>0.809943</v>
      </c>
      <c r="V445">
        <v>0.332881</v>
      </c>
    </row>
    <row r="446" spans="3:22" ht="12.75">
      <c r="C446">
        <v>0</v>
      </c>
      <c r="D446">
        <v>0</v>
      </c>
      <c r="E446">
        <v>0.021148</v>
      </c>
      <c r="F446">
        <v>1.517871</v>
      </c>
      <c r="G446">
        <v>0.08513</v>
      </c>
      <c r="H446">
        <v>0.65793</v>
      </c>
      <c r="I446">
        <v>0.165272</v>
      </c>
      <c r="J446">
        <v>0.46571</v>
      </c>
      <c r="K446">
        <v>0.254899</v>
      </c>
      <c r="L446">
        <v>0.383479</v>
      </c>
      <c r="M446">
        <v>0.351934</v>
      </c>
      <c r="N446">
        <v>0.341</v>
      </c>
      <c r="O446">
        <v>0.455835</v>
      </c>
      <c r="P446">
        <v>0.319871</v>
      </c>
      <c r="Q446">
        <v>0.567097</v>
      </c>
      <c r="R446">
        <v>0.31418</v>
      </c>
      <c r="S446">
        <v>0.687694</v>
      </c>
      <c r="T446">
        <v>0.327041</v>
      </c>
      <c r="U446">
        <v>0.823935</v>
      </c>
      <c r="V446">
        <v>0.382169</v>
      </c>
    </row>
    <row r="447" spans="3:22" ht="12.75">
      <c r="C447">
        <v>0</v>
      </c>
      <c r="D447">
        <v>0</v>
      </c>
      <c r="E447">
        <v>0.024489</v>
      </c>
      <c r="F447">
        <v>1.476137</v>
      </c>
      <c r="G447">
        <v>0.092627</v>
      </c>
      <c r="H447">
        <v>0.675479</v>
      </c>
      <c r="I447">
        <v>0.17575</v>
      </c>
      <c r="J447">
        <v>0.488064</v>
      </c>
      <c r="K447">
        <v>0.267547</v>
      </c>
      <c r="L447">
        <v>0.407214</v>
      </c>
      <c r="M447">
        <v>0.366087</v>
      </c>
      <c r="N447">
        <v>0.365517</v>
      </c>
      <c r="O447">
        <v>0.470864</v>
      </c>
      <c r="P447">
        <v>0.345566</v>
      </c>
      <c r="Q447">
        <v>0.582318</v>
      </c>
      <c r="R447">
        <v>0.343092</v>
      </c>
      <c r="S447">
        <v>0.70223</v>
      </c>
      <c r="T447">
        <v>0.3608</v>
      </c>
      <c r="U447">
        <v>0.836251</v>
      </c>
      <c r="V447">
        <v>0.430185</v>
      </c>
    </row>
    <row r="448" spans="3:22" ht="12.75">
      <c r="C448">
        <v>0</v>
      </c>
      <c r="D448">
        <v>0</v>
      </c>
      <c r="E448">
        <v>0.027924</v>
      </c>
      <c r="F448">
        <v>1.435484</v>
      </c>
      <c r="G448">
        <v>0.099954</v>
      </c>
      <c r="H448">
        <v>0.689003</v>
      </c>
      <c r="I448">
        <v>0.185795</v>
      </c>
      <c r="J448">
        <v>0.506865</v>
      </c>
      <c r="K448">
        <v>0.279527</v>
      </c>
      <c r="L448">
        <v>0.427445</v>
      </c>
      <c r="M448">
        <v>0.379369</v>
      </c>
      <c r="N448">
        <v>0.387465</v>
      </c>
      <c r="O448">
        <v>0.48485</v>
      </c>
      <c r="P448">
        <v>0.369136</v>
      </c>
      <c r="Q448">
        <v>0.596359</v>
      </c>
      <c r="R448">
        <v>0.369542</v>
      </c>
      <c r="S448">
        <v>0.71549</v>
      </c>
      <c r="T448">
        <v>0.392909</v>
      </c>
      <c r="U448">
        <v>0.847267</v>
      </c>
      <c r="V448">
        <v>0.477983</v>
      </c>
    </row>
    <row r="449" spans="3:22" ht="12.75">
      <c r="C449">
        <v>0</v>
      </c>
      <c r="D449">
        <v>0</v>
      </c>
      <c r="E449">
        <v>0.031459</v>
      </c>
      <c r="F449">
        <v>1.393746</v>
      </c>
      <c r="G449">
        <v>0.107163</v>
      </c>
      <c r="H449">
        <v>0.69796</v>
      </c>
      <c r="I449">
        <v>0.195507</v>
      </c>
      <c r="J449">
        <v>0.522248</v>
      </c>
      <c r="K449">
        <v>0.290986</v>
      </c>
      <c r="L449">
        <v>0.445019</v>
      </c>
      <c r="M449">
        <v>0.391964</v>
      </c>
      <c r="N449">
        <v>0.40672</v>
      </c>
      <c r="O449">
        <v>0.498008</v>
      </c>
      <c r="P449">
        <v>0.390622</v>
      </c>
      <c r="Q449">
        <v>0.609459</v>
      </c>
      <c r="R449">
        <v>0.393831</v>
      </c>
      <c r="S449">
        <v>0.727731</v>
      </c>
      <c r="T449">
        <v>0.423667</v>
      </c>
      <c r="U449">
        <v>0.857244</v>
      </c>
      <c r="V449">
        <v>0.525932</v>
      </c>
    </row>
    <row r="450" spans="3:22" ht="12.75">
      <c r="C450">
        <v>0</v>
      </c>
      <c r="D450">
        <v>0</v>
      </c>
      <c r="E450">
        <v>0.035101</v>
      </c>
      <c r="F450">
        <v>1.35232</v>
      </c>
      <c r="G450">
        <v>0.114294</v>
      </c>
      <c r="H450">
        <v>0.703447</v>
      </c>
      <c r="I450">
        <v>0.204965</v>
      </c>
      <c r="J450">
        <v>0.534306</v>
      </c>
      <c r="K450">
        <v>0.302031</v>
      </c>
      <c r="L450">
        <v>0.46028</v>
      </c>
      <c r="M450">
        <v>0.404008</v>
      </c>
      <c r="N450">
        <v>0.423667</v>
      </c>
      <c r="O450">
        <v>0.510497</v>
      </c>
      <c r="P450">
        <v>0.4092</v>
      </c>
      <c r="Q450">
        <v>0.621794</v>
      </c>
      <c r="R450">
        <v>0.416308</v>
      </c>
      <c r="S450">
        <v>0.73914</v>
      </c>
      <c r="T450">
        <v>0.453438</v>
      </c>
      <c r="U450">
        <v>0.86637</v>
      </c>
      <c r="V450">
        <v>0.572601</v>
      </c>
    </row>
    <row r="451" spans="3:22" ht="12.75">
      <c r="C451">
        <v>0</v>
      </c>
      <c r="D451">
        <v>0</v>
      </c>
      <c r="E451">
        <v>0.038856</v>
      </c>
      <c r="F451">
        <v>1.31072</v>
      </c>
      <c r="G451">
        <v>0.121383</v>
      </c>
      <c r="H451">
        <v>0.706409</v>
      </c>
      <c r="I451">
        <v>0.214228</v>
      </c>
      <c r="J451">
        <v>0.544715</v>
      </c>
      <c r="K451">
        <v>0.312748</v>
      </c>
      <c r="L451">
        <v>0.472598</v>
      </c>
      <c r="M451">
        <v>0.415605</v>
      </c>
      <c r="N451">
        <v>0.43862</v>
      </c>
      <c r="O451">
        <v>0.522439</v>
      </c>
      <c r="P451">
        <v>0.426901</v>
      </c>
      <c r="Q451">
        <v>0.633499</v>
      </c>
      <c r="R451">
        <v>0.436907</v>
      </c>
      <c r="S451">
        <v>0.749859</v>
      </c>
      <c r="T451">
        <v>0.479349</v>
      </c>
      <c r="U451">
        <v>0.874787</v>
      </c>
      <c r="V451">
        <v>0.616809</v>
      </c>
    </row>
    <row r="452" spans="3:22" ht="12.75">
      <c r="C452">
        <v>0</v>
      </c>
      <c r="D452">
        <v>0</v>
      </c>
      <c r="E452">
        <v>0.042732</v>
      </c>
      <c r="F452">
        <v>1.269198</v>
      </c>
      <c r="G452">
        <v>0.128457</v>
      </c>
      <c r="H452">
        <v>0.706409</v>
      </c>
      <c r="I452">
        <v>0.223347</v>
      </c>
      <c r="J452">
        <v>0.551429</v>
      </c>
      <c r="K452">
        <v>0.323205</v>
      </c>
      <c r="L452">
        <v>0.482798</v>
      </c>
      <c r="M452">
        <v>0.42684</v>
      </c>
      <c r="N452">
        <v>0.451607</v>
      </c>
      <c r="O452">
        <v>0.533929</v>
      </c>
      <c r="P452">
        <v>0.442671</v>
      </c>
      <c r="Q452">
        <v>0.644678</v>
      </c>
      <c r="R452">
        <v>0.457145</v>
      </c>
      <c r="S452">
        <v>0.759998</v>
      </c>
      <c r="T452">
        <v>0.506865</v>
      </c>
      <c r="U452">
        <v>0.882602</v>
      </c>
      <c r="V452">
        <v>0.663131</v>
      </c>
    </row>
    <row r="453" spans="3:22" ht="12.75">
      <c r="C453">
        <v>0</v>
      </c>
      <c r="D453">
        <v>0</v>
      </c>
      <c r="E453">
        <v>0.046737</v>
      </c>
      <c r="F453">
        <v>1.227414</v>
      </c>
      <c r="G453">
        <v>0.135544</v>
      </c>
      <c r="H453">
        <v>0.704185</v>
      </c>
      <c r="I453">
        <v>0.232365</v>
      </c>
      <c r="J453">
        <v>0.556458</v>
      </c>
      <c r="K453">
        <v>0.333458</v>
      </c>
      <c r="L453">
        <v>0.49128</v>
      </c>
      <c r="M453">
        <v>0.437781</v>
      </c>
      <c r="N453">
        <v>0.462182</v>
      </c>
      <c r="O453">
        <v>0.545044</v>
      </c>
      <c r="P453">
        <v>0.457145</v>
      </c>
      <c r="Q453">
        <v>0.655415</v>
      </c>
      <c r="R453">
        <v>0.473933</v>
      </c>
      <c r="S453">
        <v>0.769643</v>
      </c>
      <c r="T453">
        <v>0.52925</v>
      </c>
      <c r="U453">
        <v>0.889899</v>
      </c>
      <c r="V453">
        <v>0.707899</v>
      </c>
    </row>
    <row r="454" spans="3:22" ht="12.75">
      <c r="C454">
        <v>0</v>
      </c>
      <c r="D454">
        <v>0</v>
      </c>
      <c r="E454">
        <v>0.050882</v>
      </c>
      <c r="F454">
        <v>1.185145</v>
      </c>
      <c r="G454">
        <v>0.142667</v>
      </c>
      <c r="H454">
        <v>0.69978</v>
      </c>
      <c r="I454">
        <v>0.241318</v>
      </c>
      <c r="J454">
        <v>0.559707</v>
      </c>
      <c r="K454">
        <v>0.343557</v>
      </c>
      <c r="L454">
        <v>0.49858</v>
      </c>
      <c r="M454">
        <v>0.448484</v>
      </c>
      <c r="N454">
        <v>0.47127</v>
      </c>
      <c r="O454">
        <v>0.55585</v>
      </c>
      <c r="P454">
        <v>0.468637</v>
      </c>
      <c r="Q454">
        <v>0.665779</v>
      </c>
      <c r="R454">
        <v>0.490562</v>
      </c>
      <c r="S454">
        <v>0.778864</v>
      </c>
      <c r="T454">
        <v>0.553703</v>
      </c>
      <c r="U454">
        <v>0.896747</v>
      </c>
      <c r="V454">
        <v>0.752342</v>
      </c>
    </row>
    <row r="455" spans="3:22" ht="12.75">
      <c r="C455">
        <v>0</v>
      </c>
      <c r="D455">
        <v>0</v>
      </c>
      <c r="E455">
        <v>0.055178</v>
      </c>
      <c r="F455">
        <v>1.142765</v>
      </c>
      <c r="G455">
        <v>0.14985</v>
      </c>
      <c r="H455">
        <v>0.692558</v>
      </c>
      <c r="I455">
        <v>0.250242</v>
      </c>
      <c r="J455">
        <v>0.560174</v>
      </c>
      <c r="K455">
        <v>0.353542</v>
      </c>
      <c r="L455">
        <v>0.502312</v>
      </c>
      <c r="M455">
        <v>0.459</v>
      </c>
      <c r="N455">
        <v>0.478665</v>
      </c>
      <c r="O455">
        <v>0.5664</v>
      </c>
      <c r="P455">
        <v>0.479349</v>
      </c>
      <c r="Q455">
        <v>0.675828</v>
      </c>
      <c r="R455">
        <v>0.505338</v>
      </c>
      <c r="S455">
        <v>0.787721</v>
      </c>
      <c r="T455">
        <v>0.576537</v>
      </c>
      <c r="U455">
        <v>0.903201</v>
      </c>
      <c r="V455">
        <v>0.798915</v>
      </c>
    </row>
    <row r="456" spans="3:22" ht="12.75">
      <c r="C456">
        <v>0</v>
      </c>
      <c r="D456">
        <v>0</v>
      </c>
      <c r="E456">
        <v>0.059635</v>
      </c>
      <c r="F456">
        <v>1.100596</v>
      </c>
      <c r="G456">
        <v>0.157113</v>
      </c>
      <c r="H456">
        <v>0.684086</v>
      </c>
      <c r="I456">
        <v>0.259166</v>
      </c>
      <c r="J456">
        <v>0.559241</v>
      </c>
      <c r="K456">
        <v>0.363453</v>
      </c>
      <c r="L456">
        <v>0.505338</v>
      </c>
      <c r="M456">
        <v>0.469371</v>
      </c>
      <c r="N456">
        <v>0.484891</v>
      </c>
      <c r="O456">
        <v>0.576741</v>
      </c>
      <c r="P456">
        <v>0.48771</v>
      </c>
      <c r="Q456">
        <v>0.68561</v>
      </c>
      <c r="R456">
        <v>0.517815</v>
      </c>
      <c r="S456">
        <v>0.796262</v>
      </c>
      <c r="T456">
        <v>0.594937</v>
      </c>
      <c r="U456">
        <v>0.909306</v>
      </c>
      <c r="V456">
        <v>0.843076</v>
      </c>
    </row>
    <row r="457" spans="3:22" ht="12.75">
      <c r="C457">
        <v>0</v>
      </c>
      <c r="D457">
        <v>0</v>
      </c>
      <c r="E457">
        <v>0.064268</v>
      </c>
      <c r="F457">
        <v>1.058499</v>
      </c>
      <c r="G457">
        <v>0.16448</v>
      </c>
      <c r="H457">
        <v>0.673108</v>
      </c>
      <c r="I457">
        <v>0.26812</v>
      </c>
      <c r="J457">
        <v>0.556458</v>
      </c>
      <c r="K457">
        <v>0.373325</v>
      </c>
      <c r="L457">
        <v>0.506865</v>
      </c>
      <c r="M457">
        <v>0.479638</v>
      </c>
      <c r="N457">
        <v>0.489132</v>
      </c>
      <c r="O457">
        <v>0.586916</v>
      </c>
      <c r="P457">
        <v>0.494903</v>
      </c>
      <c r="Q457">
        <v>0.695168</v>
      </c>
      <c r="R457">
        <v>0.527585</v>
      </c>
      <c r="S457">
        <v>0.804529</v>
      </c>
      <c r="T457">
        <v>0.612307</v>
      </c>
      <c r="U457">
        <v>0.915099</v>
      </c>
      <c r="V457">
        <v>0.883011</v>
      </c>
    </row>
    <row r="458" spans="3:22" ht="12.75">
      <c r="C458">
        <v>0</v>
      </c>
      <c r="D458">
        <v>0</v>
      </c>
      <c r="E458">
        <v>0.069092</v>
      </c>
      <c r="F458">
        <v>1.015263</v>
      </c>
      <c r="G458">
        <v>0.171974</v>
      </c>
      <c r="H458">
        <v>0.66052</v>
      </c>
      <c r="I458">
        <v>0.277134</v>
      </c>
      <c r="J458">
        <v>0.551882</v>
      </c>
      <c r="K458">
        <v>0.383191</v>
      </c>
      <c r="L458">
        <v>0.506865</v>
      </c>
      <c r="M458">
        <v>0.489836</v>
      </c>
      <c r="N458">
        <v>0.49128</v>
      </c>
      <c r="O458">
        <v>0.596962</v>
      </c>
      <c r="P458">
        <v>0.500812</v>
      </c>
      <c r="Q458">
        <v>0.704541</v>
      </c>
      <c r="R458">
        <v>0.537731</v>
      </c>
      <c r="S458">
        <v>0.812558</v>
      </c>
      <c r="T458">
        <v>0.630722</v>
      </c>
      <c r="U458">
        <v>0.920613</v>
      </c>
      <c r="V458">
        <v>0.926918</v>
      </c>
    </row>
    <row r="459" spans="3:22" ht="12.75">
      <c r="C459">
        <v>0</v>
      </c>
      <c r="D459">
        <v>0</v>
      </c>
      <c r="E459">
        <v>0.074125</v>
      </c>
      <c r="F459">
        <v>0.971888</v>
      </c>
      <c r="G459">
        <v>0.17962</v>
      </c>
      <c r="H459">
        <v>0.647144</v>
      </c>
      <c r="I459">
        <v>0.286237</v>
      </c>
      <c r="J459">
        <v>0.545601</v>
      </c>
      <c r="K459">
        <v>0.393085</v>
      </c>
      <c r="L459">
        <v>0.504578</v>
      </c>
      <c r="M459">
        <v>0.5</v>
      </c>
      <c r="N459">
        <v>0.492</v>
      </c>
      <c r="O459">
        <v>0.606915</v>
      </c>
      <c r="P459">
        <v>0.50382</v>
      </c>
      <c r="Q459">
        <v>0.713763</v>
      </c>
      <c r="R459">
        <v>0.544715</v>
      </c>
      <c r="S459">
        <v>0.82038</v>
      </c>
      <c r="T459">
        <v>0.647769</v>
      </c>
      <c r="U459">
        <v>0.925875</v>
      </c>
      <c r="V459">
        <v>0.969781</v>
      </c>
    </row>
    <row r="460" spans="3:22" ht="12.75">
      <c r="C460">
        <v>0.074125</v>
      </c>
      <c r="D460">
        <v>0.969781</v>
      </c>
      <c r="E460">
        <v>0.17962</v>
      </c>
      <c r="F460">
        <v>0.647769</v>
      </c>
      <c r="G460">
        <v>0.286237</v>
      </c>
      <c r="H460">
        <v>0.544715</v>
      </c>
      <c r="I460">
        <v>0.393085</v>
      </c>
      <c r="J460">
        <v>0.50382</v>
      </c>
      <c r="K460">
        <v>0.5</v>
      </c>
      <c r="L460">
        <v>0.492</v>
      </c>
      <c r="M460">
        <v>0.606915</v>
      </c>
      <c r="N460">
        <v>0.50382</v>
      </c>
      <c r="O460">
        <v>0.713763</v>
      </c>
      <c r="P460">
        <v>0.546489</v>
      </c>
      <c r="Q460">
        <v>0.82038</v>
      </c>
      <c r="R460">
        <v>0.647769</v>
      </c>
      <c r="S460">
        <v>0.925875</v>
      </c>
      <c r="T460">
        <v>0.969781</v>
      </c>
      <c r="U460">
        <v>1</v>
      </c>
      <c r="V460">
        <v>0</v>
      </c>
    </row>
    <row r="461" spans="3:22" ht="12.75">
      <c r="C461">
        <v>0.079387</v>
      </c>
      <c r="D461">
        <v>0.926918</v>
      </c>
      <c r="E461">
        <v>0.187442</v>
      </c>
      <c r="F461">
        <v>0.630722</v>
      </c>
      <c r="G461">
        <v>0.295459</v>
      </c>
      <c r="H461">
        <v>0.537731</v>
      </c>
      <c r="I461">
        <v>0.403038</v>
      </c>
      <c r="J461">
        <v>0.500812</v>
      </c>
      <c r="K461">
        <v>0.510164</v>
      </c>
      <c r="L461">
        <v>0.492</v>
      </c>
      <c r="M461">
        <v>0.616809</v>
      </c>
      <c r="N461">
        <v>0.5084</v>
      </c>
      <c r="O461">
        <v>0.722866</v>
      </c>
      <c r="P461">
        <v>0.551882</v>
      </c>
      <c r="Q461">
        <v>0.828026</v>
      </c>
      <c r="R461">
        <v>0.66052</v>
      </c>
      <c r="S461">
        <v>0.930908</v>
      </c>
      <c r="T461">
        <v>1.010676</v>
      </c>
      <c r="U461">
        <v>1</v>
      </c>
      <c r="V461">
        <v>0</v>
      </c>
    </row>
    <row r="462" spans="3:22" ht="12.75">
      <c r="C462">
        <v>0.084901</v>
      </c>
      <c r="D462">
        <v>0.883011</v>
      </c>
      <c r="E462">
        <v>0.195471</v>
      </c>
      <c r="F462">
        <v>0.612307</v>
      </c>
      <c r="G462">
        <v>0.304832</v>
      </c>
      <c r="H462">
        <v>0.527585</v>
      </c>
      <c r="I462">
        <v>0.413084</v>
      </c>
      <c r="J462">
        <v>0.494903</v>
      </c>
      <c r="K462">
        <v>0.520362</v>
      </c>
      <c r="L462">
        <v>0.489132</v>
      </c>
      <c r="M462">
        <v>0.626675</v>
      </c>
      <c r="N462">
        <v>0.506865</v>
      </c>
      <c r="O462">
        <v>0.73188</v>
      </c>
      <c r="P462">
        <v>0.555537</v>
      </c>
      <c r="Q462">
        <v>0.83552</v>
      </c>
      <c r="R462">
        <v>0.673784</v>
      </c>
      <c r="S462">
        <v>0.935732</v>
      </c>
      <c r="T462">
        <v>1.055171</v>
      </c>
      <c r="U462">
        <v>1</v>
      </c>
      <c r="V462">
        <v>0</v>
      </c>
    </row>
    <row r="463" spans="3:22" ht="12.75">
      <c r="C463">
        <v>0.090694</v>
      </c>
      <c r="D463">
        <v>0.843076</v>
      </c>
      <c r="E463">
        <v>0.203738</v>
      </c>
      <c r="F463">
        <v>0.594937</v>
      </c>
      <c r="G463">
        <v>0.31439</v>
      </c>
      <c r="H463">
        <v>0.517815</v>
      </c>
      <c r="I463">
        <v>0.423259</v>
      </c>
      <c r="J463">
        <v>0.48771</v>
      </c>
      <c r="K463">
        <v>0.530629</v>
      </c>
      <c r="L463">
        <v>0.484891</v>
      </c>
      <c r="M463">
        <v>0.636547</v>
      </c>
      <c r="N463">
        <v>0.505338</v>
      </c>
      <c r="O463">
        <v>0.740834</v>
      </c>
      <c r="P463">
        <v>0.559241</v>
      </c>
      <c r="Q463">
        <v>0.842887</v>
      </c>
      <c r="R463">
        <v>0.684784</v>
      </c>
      <c r="S463">
        <v>0.940365</v>
      </c>
      <c r="T463">
        <v>1.103764</v>
      </c>
      <c r="U463">
        <v>1</v>
      </c>
      <c r="V463">
        <v>0</v>
      </c>
    </row>
    <row r="464" spans="3:22" ht="12.75">
      <c r="C464">
        <v>0.096799</v>
      </c>
      <c r="D464">
        <v>0.798915</v>
      </c>
      <c r="E464">
        <v>0.212279</v>
      </c>
      <c r="F464">
        <v>0.576537</v>
      </c>
      <c r="G464">
        <v>0.324172</v>
      </c>
      <c r="H464">
        <v>0.505338</v>
      </c>
      <c r="I464">
        <v>0.4336</v>
      </c>
      <c r="J464">
        <v>0.479349</v>
      </c>
      <c r="K464">
        <v>0.541</v>
      </c>
      <c r="L464">
        <v>0.477983</v>
      </c>
      <c r="M464">
        <v>0.646458</v>
      </c>
      <c r="N464">
        <v>0.502312</v>
      </c>
      <c r="O464">
        <v>0.749758</v>
      </c>
      <c r="P464">
        <v>0.561111</v>
      </c>
      <c r="Q464">
        <v>0.85015</v>
      </c>
      <c r="R464">
        <v>0.69042</v>
      </c>
      <c r="S464">
        <v>0.944822</v>
      </c>
      <c r="T464">
        <v>1.141307</v>
      </c>
      <c r="U464">
        <v>1</v>
      </c>
      <c r="V464">
        <v>0</v>
      </c>
    </row>
    <row r="465" spans="3:22" ht="12.75">
      <c r="C465">
        <v>0.103253</v>
      </c>
      <c r="D465">
        <v>0.752342</v>
      </c>
      <c r="E465">
        <v>0.221136</v>
      </c>
      <c r="F465">
        <v>0.553703</v>
      </c>
      <c r="G465">
        <v>0.334221</v>
      </c>
      <c r="H465">
        <v>0.490562</v>
      </c>
      <c r="I465">
        <v>0.44415</v>
      </c>
      <c r="J465">
        <v>0.468637</v>
      </c>
      <c r="K465">
        <v>0.551516</v>
      </c>
      <c r="L465">
        <v>0.47127</v>
      </c>
      <c r="M465">
        <v>0.656443</v>
      </c>
      <c r="N465">
        <v>0.49784</v>
      </c>
      <c r="O465">
        <v>0.758682</v>
      </c>
      <c r="P465">
        <v>0.559241</v>
      </c>
      <c r="Q465">
        <v>0.857333</v>
      </c>
      <c r="R465">
        <v>0.699051</v>
      </c>
      <c r="S465">
        <v>0.949118</v>
      </c>
      <c r="T465">
        <v>1.181494</v>
      </c>
      <c r="U465">
        <v>1</v>
      </c>
      <c r="V465">
        <v>0</v>
      </c>
    </row>
    <row r="466" spans="3:22" ht="12.75">
      <c r="C466">
        <v>0.110101</v>
      </c>
      <c r="D466">
        <v>0.707899</v>
      </c>
      <c r="E466">
        <v>0.230357</v>
      </c>
      <c r="F466">
        <v>0.52925</v>
      </c>
      <c r="G466">
        <v>0.344585</v>
      </c>
      <c r="H466">
        <v>0.473933</v>
      </c>
      <c r="I466">
        <v>0.454956</v>
      </c>
      <c r="J466">
        <v>0.457145</v>
      </c>
      <c r="K466">
        <v>0.562219</v>
      </c>
      <c r="L466">
        <v>0.463459</v>
      </c>
      <c r="M466">
        <v>0.666542</v>
      </c>
      <c r="N466">
        <v>0.492</v>
      </c>
      <c r="O466">
        <v>0.767635</v>
      </c>
      <c r="P466">
        <v>0.557383</v>
      </c>
      <c r="Q466">
        <v>0.864456</v>
      </c>
      <c r="R466">
        <v>0.704925</v>
      </c>
      <c r="S466">
        <v>0.953263</v>
      </c>
      <c r="T466">
        <v>1.224614</v>
      </c>
      <c r="U466">
        <v>1</v>
      </c>
      <c r="V466">
        <v>0</v>
      </c>
    </row>
    <row r="467" spans="3:22" ht="12.75">
      <c r="C467">
        <v>0.117398</v>
      </c>
      <c r="D467">
        <v>0.663131</v>
      </c>
      <c r="E467">
        <v>0.240002</v>
      </c>
      <c r="F467">
        <v>0.506865</v>
      </c>
      <c r="G467">
        <v>0.355322</v>
      </c>
      <c r="H467">
        <v>0.457145</v>
      </c>
      <c r="I467">
        <v>0.466071</v>
      </c>
      <c r="J467">
        <v>0.442671</v>
      </c>
      <c r="K467">
        <v>0.57316</v>
      </c>
      <c r="L467">
        <v>0.451</v>
      </c>
      <c r="M467">
        <v>0.676795</v>
      </c>
      <c r="N467">
        <v>0.483493</v>
      </c>
      <c r="O467">
        <v>0.776653</v>
      </c>
      <c r="P467">
        <v>0.550073</v>
      </c>
      <c r="Q467">
        <v>0.871543</v>
      </c>
      <c r="R467">
        <v>0.707899</v>
      </c>
      <c r="S467">
        <v>0.957268</v>
      </c>
      <c r="T467">
        <v>1.271001</v>
      </c>
      <c r="U467">
        <v>1</v>
      </c>
      <c r="V467">
        <v>0</v>
      </c>
    </row>
    <row r="468" spans="3:22" ht="12.75">
      <c r="C468">
        <v>0.125213</v>
      </c>
      <c r="D468">
        <v>0.616809</v>
      </c>
      <c r="E468">
        <v>0.250141</v>
      </c>
      <c r="F468">
        <v>0.479349</v>
      </c>
      <c r="G468">
        <v>0.366501</v>
      </c>
      <c r="H468">
        <v>0.436907</v>
      </c>
      <c r="I468">
        <v>0.477561</v>
      </c>
      <c r="J468">
        <v>0.426901</v>
      </c>
      <c r="K468">
        <v>0.584395</v>
      </c>
      <c r="L468">
        <v>0.438047</v>
      </c>
      <c r="M468">
        <v>0.687252</v>
      </c>
      <c r="N468">
        <v>0.473933</v>
      </c>
      <c r="O468">
        <v>0.785772</v>
      </c>
      <c r="P468">
        <v>0.544715</v>
      </c>
      <c r="Q468">
        <v>0.878617</v>
      </c>
      <c r="R468">
        <v>0.707899</v>
      </c>
      <c r="S468">
        <v>0.961144</v>
      </c>
      <c r="T468">
        <v>1.31072</v>
      </c>
      <c r="U468">
        <v>1</v>
      </c>
      <c r="V468">
        <v>0</v>
      </c>
    </row>
    <row r="469" spans="3:22" ht="12.75">
      <c r="C469">
        <v>0.13363</v>
      </c>
      <c r="D469">
        <v>0.572601</v>
      </c>
      <c r="E469">
        <v>0.26086</v>
      </c>
      <c r="F469">
        <v>0.453438</v>
      </c>
      <c r="G469">
        <v>0.378206</v>
      </c>
      <c r="H469">
        <v>0.416308</v>
      </c>
      <c r="I469">
        <v>0.489503</v>
      </c>
      <c r="J469">
        <v>0.4092</v>
      </c>
      <c r="K469">
        <v>0.595992</v>
      </c>
      <c r="L469">
        <v>0.423667</v>
      </c>
      <c r="M469">
        <v>0.697969</v>
      </c>
      <c r="N469">
        <v>0.460913</v>
      </c>
      <c r="O469">
        <v>0.795035</v>
      </c>
      <c r="P469">
        <v>0.534306</v>
      </c>
      <c r="Q469">
        <v>0.885706</v>
      </c>
      <c r="R469">
        <v>0.701976</v>
      </c>
      <c r="S469">
        <v>0.964899</v>
      </c>
      <c r="T469">
        <v>1.353001</v>
      </c>
      <c r="U469">
        <v>1</v>
      </c>
      <c r="V469">
        <v>0</v>
      </c>
    </row>
    <row r="470" spans="3:22" ht="12.75">
      <c r="C470">
        <v>0.142756</v>
      </c>
      <c r="D470">
        <v>0.525932</v>
      </c>
      <c r="E470">
        <v>0.272269</v>
      </c>
      <c r="F470">
        <v>0.423667</v>
      </c>
      <c r="G470">
        <v>0.390541</v>
      </c>
      <c r="H470">
        <v>0.393831</v>
      </c>
      <c r="I470">
        <v>0.501992</v>
      </c>
      <c r="J470">
        <v>0.391077</v>
      </c>
      <c r="K470">
        <v>0.608036</v>
      </c>
      <c r="L470">
        <v>0.407214</v>
      </c>
      <c r="M470">
        <v>0.709014</v>
      </c>
      <c r="N470">
        <v>0.445019</v>
      </c>
      <c r="O470">
        <v>0.804493</v>
      </c>
      <c r="P470">
        <v>0.522655</v>
      </c>
      <c r="Q470">
        <v>0.892837</v>
      </c>
      <c r="R470">
        <v>0.699051</v>
      </c>
      <c r="S470">
        <v>0.968541</v>
      </c>
      <c r="T470">
        <v>1.398101</v>
      </c>
      <c r="U470">
        <v>1</v>
      </c>
      <c r="V470">
        <v>0</v>
      </c>
    </row>
    <row r="471" spans="3:22" ht="12.75">
      <c r="C471">
        <v>0.152733</v>
      </c>
      <c r="D471">
        <v>0.477983</v>
      </c>
      <c r="E471">
        <v>0.28451</v>
      </c>
      <c r="F471">
        <v>0.392909</v>
      </c>
      <c r="G471">
        <v>0.403641</v>
      </c>
      <c r="H471">
        <v>0.369542</v>
      </c>
      <c r="I471">
        <v>0.51515</v>
      </c>
      <c r="J471">
        <v>0.36873</v>
      </c>
      <c r="K471">
        <v>0.620631</v>
      </c>
      <c r="L471">
        <v>0.387465</v>
      </c>
      <c r="M471">
        <v>0.720473</v>
      </c>
      <c r="N471">
        <v>0.426901</v>
      </c>
      <c r="O471">
        <v>0.814205</v>
      </c>
      <c r="P471">
        <v>0.506865</v>
      </c>
      <c r="Q471">
        <v>0.900046</v>
      </c>
      <c r="R471">
        <v>0.687591</v>
      </c>
      <c r="S471">
        <v>0.972076</v>
      </c>
      <c r="T471">
        <v>1.43395</v>
      </c>
      <c r="U471">
        <v>1</v>
      </c>
      <c r="V471">
        <v>0</v>
      </c>
    </row>
    <row r="472" spans="3:22" ht="12.75">
      <c r="C472">
        <v>0.163749</v>
      </c>
      <c r="D472">
        <v>0.430185</v>
      </c>
      <c r="E472">
        <v>0.29777</v>
      </c>
      <c r="F472">
        <v>0.3608</v>
      </c>
      <c r="G472">
        <v>0.417682</v>
      </c>
      <c r="H472">
        <v>0.343092</v>
      </c>
      <c r="I472">
        <v>0.529136</v>
      </c>
      <c r="J472">
        <v>0.34521</v>
      </c>
      <c r="K472">
        <v>0.633914</v>
      </c>
      <c r="L472">
        <v>0.366315</v>
      </c>
      <c r="M472">
        <v>0.732453</v>
      </c>
      <c r="N472">
        <v>0.407214</v>
      </c>
      <c r="O472">
        <v>0.82425</v>
      </c>
      <c r="P472">
        <v>0.48771</v>
      </c>
      <c r="Q472">
        <v>0.907373</v>
      </c>
      <c r="R472">
        <v>0.673784</v>
      </c>
      <c r="S472">
        <v>0.975511</v>
      </c>
      <c r="T472">
        <v>1.484709</v>
      </c>
      <c r="U472">
        <v>1</v>
      </c>
      <c r="V472">
        <v>0</v>
      </c>
    </row>
    <row r="473" spans="3:22" ht="12.75">
      <c r="C473">
        <v>0.176065</v>
      </c>
      <c r="D473">
        <v>0.382169</v>
      </c>
      <c r="E473">
        <v>0.312306</v>
      </c>
      <c r="F473">
        <v>0.327041</v>
      </c>
      <c r="G473">
        <v>0.432903</v>
      </c>
      <c r="H473">
        <v>0.31418</v>
      </c>
      <c r="I473">
        <v>0.544165</v>
      </c>
      <c r="J473">
        <v>0.319566</v>
      </c>
      <c r="K473">
        <v>0.648066</v>
      </c>
      <c r="L473">
        <v>0.341</v>
      </c>
      <c r="M473">
        <v>0.745101</v>
      </c>
      <c r="N473">
        <v>0.383918</v>
      </c>
      <c r="O473">
        <v>0.834728</v>
      </c>
      <c r="P473">
        <v>0.466034</v>
      </c>
      <c r="Q473">
        <v>0.914871</v>
      </c>
      <c r="R473">
        <v>0.66052</v>
      </c>
      <c r="S473">
        <v>0.978852</v>
      </c>
      <c r="T473">
        <v>1.511461</v>
      </c>
      <c r="U473">
        <v>1</v>
      </c>
      <c r="V473">
        <v>0</v>
      </c>
    </row>
    <row r="474" spans="3:22" ht="12.75">
      <c r="C474">
        <v>0.190057</v>
      </c>
      <c r="D474">
        <v>0.332881</v>
      </c>
      <c r="E474">
        <v>0.328487</v>
      </c>
      <c r="F474">
        <v>0.291271</v>
      </c>
      <c r="G474">
        <v>0.449649</v>
      </c>
      <c r="H474">
        <v>0.282921</v>
      </c>
      <c r="I474">
        <v>0.56054</v>
      </c>
      <c r="J474">
        <v>0.291271</v>
      </c>
      <c r="K474">
        <v>0.663345</v>
      </c>
      <c r="L474">
        <v>0.313008</v>
      </c>
      <c r="M474">
        <v>0.758616</v>
      </c>
      <c r="N474">
        <v>0.355449</v>
      </c>
      <c r="O474">
        <v>0.845778</v>
      </c>
      <c r="P474">
        <v>0.439194</v>
      </c>
      <c r="Q474">
        <v>0.922607</v>
      </c>
      <c r="R474">
        <v>0.635501</v>
      </c>
      <c r="S474">
        <v>0.982104</v>
      </c>
      <c r="T474">
        <v>1.567964</v>
      </c>
      <c r="U474">
        <v>1</v>
      </c>
      <c r="V474">
        <v>0</v>
      </c>
    </row>
    <row r="475" spans="3:22" ht="12.75">
      <c r="C475">
        <v>0.206299</v>
      </c>
      <c r="D475">
        <v>0.283399</v>
      </c>
      <c r="E475">
        <v>0.34687</v>
      </c>
      <c r="F475">
        <v>0.253432</v>
      </c>
      <c r="G475">
        <v>0.468431</v>
      </c>
      <c r="H475">
        <v>0.24929</v>
      </c>
      <c r="I475">
        <v>0.578716</v>
      </c>
      <c r="J475">
        <v>0.259308</v>
      </c>
      <c r="K475">
        <v>0.680131</v>
      </c>
      <c r="L475">
        <v>0.28197</v>
      </c>
      <c r="M475">
        <v>0.773295</v>
      </c>
      <c r="N475">
        <v>0.324511</v>
      </c>
      <c r="O475">
        <v>0.857599</v>
      </c>
      <c r="P475">
        <v>0.407214</v>
      </c>
      <c r="Q475">
        <v>0.930678</v>
      </c>
      <c r="R475">
        <v>0.603497</v>
      </c>
      <c r="S475">
        <v>0.985273</v>
      </c>
      <c r="T475">
        <v>1.59783</v>
      </c>
      <c r="U475">
        <v>1</v>
      </c>
      <c r="V475">
        <v>0</v>
      </c>
    </row>
    <row r="476" spans="3:22" ht="12.75">
      <c r="C476">
        <v>0.225736</v>
      </c>
      <c r="D476">
        <v>0.232371</v>
      </c>
      <c r="E476">
        <v>0.368362</v>
      </c>
      <c r="F476">
        <v>0.212639</v>
      </c>
      <c r="G476">
        <v>0.490081</v>
      </c>
      <c r="H476">
        <v>0.212639</v>
      </c>
      <c r="I476">
        <v>0.59942</v>
      </c>
      <c r="J476">
        <v>0.223995</v>
      </c>
      <c r="K476">
        <v>0.699031</v>
      </c>
      <c r="L476">
        <v>0.246724</v>
      </c>
      <c r="M476">
        <v>0.789604</v>
      </c>
      <c r="N476">
        <v>0.288268</v>
      </c>
      <c r="O476">
        <v>0.870503</v>
      </c>
      <c r="P476">
        <v>0.367921</v>
      </c>
      <c r="Q476">
        <v>0.939231</v>
      </c>
      <c r="R476">
        <v>0.562994</v>
      </c>
      <c r="S476">
        <v>0.988362</v>
      </c>
      <c r="T476">
        <v>1.644825</v>
      </c>
      <c r="U476">
        <v>1</v>
      </c>
      <c r="V476">
        <v>0</v>
      </c>
    </row>
    <row r="477" spans="3:22" ht="12.75">
      <c r="C477">
        <v>0.250094</v>
      </c>
      <c r="D477">
        <v>0.180013</v>
      </c>
      <c r="E477">
        <v>0.394608</v>
      </c>
      <c r="F477">
        <v>0.169296</v>
      </c>
      <c r="G477">
        <v>0.516093</v>
      </c>
      <c r="H477">
        <v>0.172428</v>
      </c>
      <c r="I477">
        <v>0.623955</v>
      </c>
      <c r="J477">
        <v>0.184163</v>
      </c>
      <c r="K477">
        <v>0.721118</v>
      </c>
      <c r="L477">
        <v>0.206108</v>
      </c>
      <c r="M477">
        <v>0.808361</v>
      </c>
      <c r="N477">
        <v>0.244566</v>
      </c>
      <c r="O477">
        <v>0.885026</v>
      </c>
      <c r="P477">
        <v>0.320176</v>
      </c>
      <c r="Q477">
        <v>0.948507</v>
      </c>
      <c r="R477">
        <v>0.5115</v>
      </c>
      <c r="S477">
        <v>0.991375</v>
      </c>
      <c r="T477">
        <v>1.677722</v>
      </c>
      <c r="U477">
        <v>1</v>
      </c>
      <c r="V477">
        <v>0</v>
      </c>
    </row>
    <row r="478" spans="3:22" ht="12.75">
      <c r="C478">
        <v>0.283129</v>
      </c>
      <c r="D478">
        <v>0.125484</v>
      </c>
      <c r="E478">
        <v>0.429136</v>
      </c>
      <c r="F478">
        <v>0.122105</v>
      </c>
      <c r="G478">
        <v>0.549642</v>
      </c>
      <c r="H478">
        <v>0.126908</v>
      </c>
      <c r="I478">
        <v>0.655059</v>
      </c>
      <c r="J478">
        <v>0.138312</v>
      </c>
      <c r="K478">
        <v>0.748632</v>
      </c>
      <c r="L478">
        <v>0.157978</v>
      </c>
      <c r="M478">
        <v>0.831249</v>
      </c>
      <c r="N478">
        <v>0.191959</v>
      </c>
      <c r="O478">
        <v>0.902253</v>
      </c>
      <c r="P478">
        <v>0.260112</v>
      </c>
      <c r="Q478">
        <v>0.958977</v>
      </c>
      <c r="R478">
        <v>0.441506</v>
      </c>
      <c r="S478">
        <v>0.994317</v>
      </c>
      <c r="T478">
        <v>1.711961</v>
      </c>
      <c r="U478">
        <v>1</v>
      </c>
      <c r="V478">
        <v>0</v>
      </c>
    </row>
    <row r="479" spans="3:22" ht="12.75">
      <c r="C479">
        <v>0.336267</v>
      </c>
      <c r="D479">
        <v>0.067732</v>
      </c>
      <c r="E479">
        <v>0.482497</v>
      </c>
      <c r="F479">
        <v>0.068985</v>
      </c>
      <c r="G479">
        <v>0.600094</v>
      </c>
      <c r="H479">
        <v>0.074203</v>
      </c>
      <c r="I479">
        <v>0.700705</v>
      </c>
      <c r="J479">
        <v>0.08322</v>
      </c>
      <c r="K479">
        <v>0.787992</v>
      </c>
      <c r="L479">
        <v>0.098112</v>
      </c>
      <c r="M479">
        <v>0.863004</v>
      </c>
      <c r="N479">
        <v>0.123909</v>
      </c>
      <c r="O479">
        <v>0.925145</v>
      </c>
      <c r="P479">
        <v>0.176975</v>
      </c>
      <c r="Q479">
        <v>0.971855</v>
      </c>
      <c r="R479">
        <v>0.331566</v>
      </c>
      <c r="S479">
        <v>0.997191</v>
      </c>
      <c r="T479">
        <v>1.747627</v>
      </c>
      <c r="U479">
        <v>1</v>
      </c>
      <c r="V479">
        <v>0</v>
      </c>
    </row>
    <row r="480" spans="3:26" ht="12.75">
      <c r="C480">
        <v>0.385466</v>
      </c>
      <c r="D480">
        <v>0.036536</v>
      </c>
      <c r="E480">
        <v>0.529882</v>
      </c>
      <c r="F480">
        <v>0.038666</v>
      </c>
      <c r="G480">
        <v>0.643565</v>
      </c>
      <c r="H480">
        <v>0.042744</v>
      </c>
      <c r="I480">
        <v>0.738949</v>
      </c>
      <c r="J480">
        <v>0.049229</v>
      </c>
      <c r="K480">
        <v>0.819987</v>
      </c>
      <c r="L480">
        <v>0.059705</v>
      </c>
      <c r="M480">
        <v>0.887874</v>
      </c>
      <c r="N480">
        <v>0.078288</v>
      </c>
      <c r="O480">
        <v>0.942131</v>
      </c>
      <c r="P480">
        <v>0.1179</v>
      </c>
      <c r="Q480">
        <v>0.980497</v>
      </c>
      <c r="R480">
        <v>0.24421</v>
      </c>
      <c r="S480">
        <v>0.998603</v>
      </c>
      <c r="T480">
        <v>1.78481</v>
      </c>
      <c r="U480">
        <v>1</v>
      </c>
      <c r="V480">
        <v>0</v>
      </c>
      <c r="Y480">
        <v>2</v>
      </c>
      <c r="Z480">
        <v>0</v>
      </c>
    </row>
    <row r="481" spans="3:26" ht="12.75">
      <c r="C481">
        <v>0.431019</v>
      </c>
      <c r="D481">
        <v>0.019705</v>
      </c>
      <c r="E481">
        <v>0.572266</v>
      </c>
      <c r="F481">
        <v>0.02152</v>
      </c>
      <c r="G481">
        <v>0.681437</v>
      </c>
      <c r="H481">
        <v>0.024378</v>
      </c>
      <c r="I481">
        <v>0.771435</v>
      </c>
      <c r="J481">
        <v>0.028777</v>
      </c>
      <c r="K481">
        <v>0.846412</v>
      </c>
      <c r="L481">
        <v>0.035887</v>
      </c>
      <c r="M481">
        <v>0.907694</v>
      </c>
      <c r="N481">
        <v>0.048714</v>
      </c>
      <c r="O481">
        <v>0.954967</v>
      </c>
      <c r="P481">
        <v>0.07735</v>
      </c>
      <c r="Q481">
        <v>0.986399</v>
      </c>
      <c r="R481">
        <v>0.177725</v>
      </c>
      <c r="S481">
        <v>0.999304</v>
      </c>
      <c r="T481">
        <v>1.804002</v>
      </c>
      <c r="U481">
        <v>1</v>
      </c>
      <c r="V481">
        <v>0</v>
      </c>
      <c r="Y481">
        <v>3</v>
      </c>
      <c r="Z481">
        <v>54</v>
      </c>
    </row>
    <row r="482" spans="3:22" ht="12.75">
      <c r="C482">
        <v>0.473195</v>
      </c>
      <c r="D482">
        <v>0.0106</v>
      </c>
      <c r="E482">
        <v>0.610366</v>
      </c>
      <c r="F482">
        <v>0.011904</v>
      </c>
      <c r="G482">
        <v>0.714686</v>
      </c>
      <c r="H482">
        <v>0.013793</v>
      </c>
      <c r="I482">
        <v>0.799295</v>
      </c>
      <c r="J482">
        <v>0.016657</v>
      </c>
      <c r="K482">
        <v>0.868478</v>
      </c>
      <c r="L482">
        <v>0.021315</v>
      </c>
      <c r="M482">
        <v>0.923682</v>
      </c>
      <c r="N482">
        <v>0.029959</v>
      </c>
      <c r="O482">
        <v>0.96479</v>
      </c>
      <c r="P482">
        <v>0.050126</v>
      </c>
      <c r="Q482">
        <v>0.990473</v>
      </c>
      <c r="R482">
        <v>0.127778</v>
      </c>
      <c r="S482">
        <v>0.999652</v>
      </c>
      <c r="T482">
        <v>1.78481</v>
      </c>
      <c r="U482">
        <v>1</v>
      </c>
      <c r="V482">
        <v>0</v>
      </c>
    </row>
    <row r="483" spans="3:22" ht="12.75">
      <c r="C483">
        <v>0.512244</v>
      </c>
      <c r="D483">
        <v>0.005683</v>
      </c>
      <c r="E483">
        <v>0.644738</v>
      </c>
      <c r="F483">
        <v>0.006539</v>
      </c>
      <c r="G483">
        <v>0.744042</v>
      </c>
      <c r="H483">
        <v>0.007741</v>
      </c>
      <c r="I483">
        <v>0.823358</v>
      </c>
      <c r="J483">
        <v>0.009553</v>
      </c>
      <c r="K483">
        <v>0.887054</v>
      </c>
      <c r="L483">
        <v>0.012541</v>
      </c>
      <c r="M483">
        <v>0.936694</v>
      </c>
      <c r="N483">
        <v>0.018234</v>
      </c>
      <c r="O483">
        <v>0.972375</v>
      </c>
      <c r="P483">
        <v>0.032165</v>
      </c>
      <c r="Q483">
        <v>0.993308</v>
      </c>
      <c r="R483">
        <v>0.09123</v>
      </c>
      <c r="S483">
        <v>0.999826</v>
      </c>
      <c r="T483">
        <v>1.78481</v>
      </c>
      <c r="U483">
        <v>1</v>
      </c>
      <c r="V483">
        <v>0</v>
      </c>
    </row>
    <row r="484" spans="3:22" ht="12.75">
      <c r="C484">
        <v>0.548399</v>
      </c>
      <c r="D484">
        <v>0.003024</v>
      </c>
      <c r="E484">
        <v>0.675832</v>
      </c>
      <c r="F484">
        <v>0.003559</v>
      </c>
      <c r="G484">
        <v>0.77007</v>
      </c>
      <c r="H484">
        <v>0.004296</v>
      </c>
      <c r="I484">
        <v>0.844251</v>
      </c>
      <c r="J484">
        <v>0.005414</v>
      </c>
      <c r="K484">
        <v>0.902788</v>
      </c>
      <c r="L484">
        <v>0.007287</v>
      </c>
      <c r="M484">
        <v>0.947353</v>
      </c>
      <c r="N484">
        <v>0.010958</v>
      </c>
      <c r="O484">
        <v>0.97827</v>
      </c>
      <c r="P484">
        <v>0.020428</v>
      </c>
      <c r="Q484">
        <v>0.99529</v>
      </c>
      <c r="R484">
        <v>0.064577</v>
      </c>
      <c r="S484">
        <v>0.999913</v>
      </c>
      <c r="T484">
        <v>1.804002</v>
      </c>
      <c r="U484">
        <v>1</v>
      </c>
      <c r="V484">
        <v>0</v>
      </c>
    </row>
    <row r="485" spans="3:27" ht="12.75">
      <c r="C485">
        <v>0.640617</v>
      </c>
      <c r="D485">
        <v>0.000375</v>
      </c>
      <c r="E485">
        <v>0.752126</v>
      </c>
      <c r="F485">
        <v>0.00047</v>
      </c>
      <c r="G485">
        <v>0.831742</v>
      </c>
      <c r="H485">
        <v>0.000603</v>
      </c>
      <c r="I485">
        <v>0.891937</v>
      </c>
      <c r="J485">
        <v>0.00081</v>
      </c>
      <c r="K485">
        <v>0.93711</v>
      </c>
      <c r="L485">
        <v>0.001182</v>
      </c>
      <c r="M485">
        <v>0.969209</v>
      </c>
      <c r="N485">
        <v>0.001988</v>
      </c>
      <c r="O485">
        <v>0.989229</v>
      </c>
      <c r="P485">
        <v>0.004443</v>
      </c>
      <c r="Q485">
        <v>0.998327</v>
      </c>
      <c r="R485">
        <v>0.020348</v>
      </c>
      <c r="S485">
        <v>0.999989</v>
      </c>
      <c r="T485">
        <v>1.804002</v>
      </c>
      <c r="U485">
        <v>1</v>
      </c>
      <c r="V485">
        <v>0</v>
      </c>
      <c r="AA485">
        <f>10/Y486</f>
        <v>1</v>
      </c>
    </row>
    <row r="486" spans="25:27" ht="12.75">
      <c r="Y486">
        <f>probability!E7</f>
        <v>10</v>
      </c>
      <c r="AA486">
        <f>($Y$486-1)*54+2</f>
        <v>488</v>
      </c>
    </row>
    <row r="487" spans="3:34" ht="12.75">
      <c r="C487">
        <v>0</v>
      </c>
      <c r="E487">
        <v>1</v>
      </c>
      <c r="G487">
        <f>E487+1</f>
        <v>2</v>
      </c>
      <c r="I487">
        <f>G487+1</f>
        <v>3</v>
      </c>
      <c r="K487">
        <f>I487+1</f>
        <v>4</v>
      </c>
      <c r="M487">
        <f>K487+1</f>
        <v>5</v>
      </c>
      <c r="O487">
        <v>6</v>
      </c>
      <c r="Q487">
        <v>7</v>
      </c>
      <c r="S487">
        <v>8</v>
      </c>
      <c r="U487">
        <v>9</v>
      </c>
      <c r="W487">
        <v>10</v>
      </c>
      <c r="Y487" s="11">
        <f>INDEX(C487:X487,0,$AA$487)</f>
        <v>5</v>
      </c>
      <c r="Z487" s="11"/>
      <c r="AA487">
        <f>1+probability!C6*2</f>
        <v>11</v>
      </c>
      <c r="AH487">
        <v>1</v>
      </c>
    </row>
    <row r="488" spans="2:35" ht="12.75">
      <c r="B488">
        <v>0.0002</v>
      </c>
      <c r="C488">
        <v>0</v>
      </c>
      <c r="D488">
        <v>0</v>
      </c>
      <c r="E488">
        <v>1E-05</v>
      </c>
      <c r="F488">
        <v>2.000264</v>
      </c>
      <c r="G488">
        <v>0.001497</v>
      </c>
      <c r="H488">
        <v>0.022746</v>
      </c>
      <c r="I488">
        <v>0.00957</v>
      </c>
      <c r="J488">
        <v>0.004999</v>
      </c>
      <c r="K488">
        <v>0.027147</v>
      </c>
      <c r="L488">
        <v>0.002251</v>
      </c>
      <c r="M488">
        <v>0.054956</v>
      </c>
      <c r="N488">
        <v>0.001347</v>
      </c>
      <c r="O488">
        <v>0.093409</v>
      </c>
      <c r="P488">
        <v>0.000931</v>
      </c>
      <c r="Q488">
        <v>0.143362</v>
      </c>
      <c r="R488">
        <v>0.000699</v>
      </c>
      <c r="S488">
        <v>0.206708</v>
      </c>
      <c r="T488">
        <v>0.000553</v>
      </c>
      <c r="U488">
        <v>0.287677</v>
      </c>
      <c r="V488">
        <v>0.000452</v>
      </c>
      <c r="W488">
        <v>0.398109</v>
      </c>
      <c r="X488">
        <v>0.000375</v>
      </c>
      <c r="Y488" s="11">
        <f>INDEX(C1:X488,$AA$486,$AA$487)</f>
        <v>0.054956</v>
      </c>
      <c r="Z488" s="11">
        <f>INDEX(D1:Y488,$AA$486,$AA$487)*$AA$485</f>
        <v>0.001347</v>
      </c>
      <c r="AA488" s="11">
        <f>INDEX(E1:Z488,$AA$486,$AA$487)</f>
        <v>0.093409</v>
      </c>
      <c r="AB488" s="11">
        <f>INDEX(F1:AA488,$AA$486,$AA$487)*$AA$485</f>
        <v>0.000931</v>
      </c>
      <c r="AH488">
        <v>5E-05</v>
      </c>
      <c r="AI488">
        <v>0.400053</v>
      </c>
    </row>
    <row r="489" spans="2:35" ht="12.75">
      <c r="B489">
        <v>0.001563</v>
      </c>
      <c r="C489">
        <v>0</v>
      </c>
      <c r="D489">
        <v>0</v>
      </c>
      <c r="E489">
        <v>7.8E-05</v>
      </c>
      <c r="F489">
        <v>1.999071</v>
      </c>
      <c r="G489">
        <v>0.004214</v>
      </c>
      <c r="H489">
        <v>0.072166</v>
      </c>
      <c r="I489">
        <v>0.019317</v>
      </c>
      <c r="J489">
        <v>0.02295</v>
      </c>
      <c r="K489">
        <v>0.046475</v>
      </c>
      <c r="L489">
        <v>0.01238</v>
      </c>
      <c r="M489">
        <v>0.085131</v>
      </c>
      <c r="N489">
        <v>0.008273</v>
      </c>
      <c r="O489">
        <v>0.135071</v>
      </c>
      <c r="P489">
        <v>0.006175</v>
      </c>
      <c r="Q489">
        <v>0.196854</v>
      </c>
      <c r="R489">
        <v>0.004929</v>
      </c>
      <c r="S489">
        <v>0.272245</v>
      </c>
      <c r="T489">
        <v>0.00411</v>
      </c>
      <c r="U489">
        <v>0.365505</v>
      </c>
      <c r="V489">
        <v>0.003535</v>
      </c>
      <c r="W489">
        <v>0.488966</v>
      </c>
      <c r="X489">
        <v>0.003102</v>
      </c>
      <c r="Y489" s="11">
        <f aca="true" t="shared" si="0" ref="Y489:Y539">INDEX(C2:X489,$AA$486,$AA$487)</f>
        <v>0.085131</v>
      </c>
      <c r="Z489" s="11">
        <f aca="true" t="shared" si="1" ref="Z489:Z539">INDEX(D2:Y489,$AA$486,$AA$487)*$AA$485</f>
        <v>0.008273</v>
      </c>
      <c r="AA489" s="11">
        <f aca="true" t="shared" si="2" ref="AA489:AA513">INDEX(E2:Z489,$AA$486,$AA$487)</f>
        <v>0.135071</v>
      </c>
      <c r="AB489" s="11">
        <f aca="true" t="shared" si="3" ref="AB489:AB513">INDEX(F2:AA489,$AA$486,$AA$487)*$AA$485</f>
        <v>0.006175</v>
      </c>
      <c r="AH489">
        <v>0.000391</v>
      </c>
      <c r="AI489">
        <v>0.399814</v>
      </c>
    </row>
    <row r="490" spans="2:35" ht="12.75">
      <c r="B490">
        <v>0.003125</v>
      </c>
      <c r="C490">
        <v>0</v>
      </c>
      <c r="D490">
        <v>0</v>
      </c>
      <c r="E490">
        <v>0.000156</v>
      </c>
      <c r="F490">
        <v>1.996684</v>
      </c>
      <c r="G490">
        <v>0.005987</v>
      </c>
      <c r="H490">
        <v>0.101928</v>
      </c>
      <c r="I490">
        <v>0.024565</v>
      </c>
      <c r="J490">
        <v>0.036136</v>
      </c>
      <c r="K490">
        <v>0.05592</v>
      </c>
      <c r="L490">
        <v>0.02056</v>
      </c>
      <c r="M490">
        <v>0.09901</v>
      </c>
      <c r="N490">
        <v>0.014204</v>
      </c>
      <c r="O490">
        <v>0.153418</v>
      </c>
      <c r="P490">
        <v>0.010862</v>
      </c>
      <c r="Q490">
        <v>0.219603</v>
      </c>
      <c r="R490">
        <v>0.008837</v>
      </c>
      <c r="S490">
        <v>0.299272</v>
      </c>
      <c r="T490">
        <v>0.007498</v>
      </c>
      <c r="U490">
        <v>0.396642</v>
      </c>
      <c r="V490">
        <v>0.00656</v>
      </c>
      <c r="W490">
        <v>0.524061</v>
      </c>
      <c r="X490">
        <v>0.005878</v>
      </c>
      <c r="Y490" s="11">
        <f t="shared" si="0"/>
        <v>0.09901</v>
      </c>
      <c r="Z490" s="11">
        <f t="shared" si="1"/>
        <v>0.014204</v>
      </c>
      <c r="AA490" s="11">
        <f t="shared" si="2"/>
        <v>0.153418</v>
      </c>
      <c r="AB490" s="11">
        <f t="shared" si="3"/>
        <v>0.010862</v>
      </c>
      <c r="AH490">
        <v>0.000782</v>
      </c>
      <c r="AI490">
        <v>0.399695</v>
      </c>
    </row>
    <row r="491" spans="2:35" ht="12.75">
      <c r="B491">
        <v>0.00625</v>
      </c>
      <c r="C491">
        <v>0</v>
      </c>
      <c r="D491">
        <v>0</v>
      </c>
      <c r="E491">
        <v>0.000313</v>
      </c>
      <c r="F491">
        <v>1.994331</v>
      </c>
      <c r="G491">
        <v>0.008525</v>
      </c>
      <c r="H491">
        <v>0.142711</v>
      </c>
      <c r="I491">
        <v>0.031323</v>
      </c>
      <c r="J491">
        <v>0.05626</v>
      </c>
      <c r="K491">
        <v>0.067465</v>
      </c>
      <c r="L491">
        <v>0.033737</v>
      </c>
      <c r="M491">
        <v>0.115432</v>
      </c>
      <c r="N491">
        <v>0.024084</v>
      </c>
      <c r="O491">
        <v>0.174621</v>
      </c>
      <c r="P491">
        <v>0.018867</v>
      </c>
      <c r="Q491">
        <v>0.245392</v>
      </c>
      <c r="R491">
        <v>0.015661</v>
      </c>
      <c r="S491">
        <v>0.329383</v>
      </c>
      <c r="T491">
        <v>0.013529</v>
      </c>
      <c r="U491">
        <v>0.430731</v>
      </c>
      <c r="V491">
        <v>0.012058</v>
      </c>
      <c r="W491">
        <v>0.561675</v>
      </c>
      <c r="X491">
        <v>0.011046</v>
      </c>
      <c r="Y491" s="11">
        <f t="shared" si="0"/>
        <v>0.115432</v>
      </c>
      <c r="Z491" s="11">
        <f t="shared" si="1"/>
        <v>0.024084</v>
      </c>
      <c r="AA491" s="11">
        <f t="shared" si="2"/>
        <v>0.174621</v>
      </c>
      <c r="AB491" s="11">
        <f t="shared" si="3"/>
        <v>0.018867</v>
      </c>
      <c r="AH491">
        <v>0.001564</v>
      </c>
      <c r="AI491">
        <v>0.399339</v>
      </c>
    </row>
    <row r="492" spans="2:35" ht="12.75">
      <c r="B492">
        <v>0.0125</v>
      </c>
      <c r="C492">
        <v>0</v>
      </c>
      <c r="D492">
        <v>0</v>
      </c>
      <c r="E492">
        <v>0.000627</v>
      </c>
      <c r="F492">
        <v>1.988411</v>
      </c>
      <c r="G492">
        <v>0.012174</v>
      </c>
      <c r="H492">
        <v>0.198312</v>
      </c>
      <c r="I492">
        <v>0.040084</v>
      </c>
      <c r="J492">
        <v>0.086654</v>
      </c>
      <c r="K492">
        <v>0.081677</v>
      </c>
      <c r="L492">
        <v>0.054758</v>
      </c>
      <c r="M492">
        <v>0.134995</v>
      </c>
      <c r="N492">
        <v>0.040408</v>
      </c>
      <c r="O492">
        <v>0.199272</v>
      </c>
      <c r="P492">
        <v>0.032446</v>
      </c>
      <c r="Q492">
        <v>0.27478</v>
      </c>
      <c r="R492">
        <v>0.02749</v>
      </c>
      <c r="S492">
        <v>0.363069</v>
      </c>
      <c r="T492">
        <v>0.024217</v>
      </c>
      <c r="U492">
        <v>0.468148</v>
      </c>
      <c r="V492">
        <v>0.022009</v>
      </c>
      <c r="W492">
        <v>0.601988</v>
      </c>
      <c r="X492">
        <v>0.020687</v>
      </c>
      <c r="Y492" s="11">
        <f t="shared" si="0"/>
        <v>0.134995</v>
      </c>
      <c r="Z492" s="11">
        <f t="shared" si="1"/>
        <v>0.040408</v>
      </c>
      <c r="AA492" s="11">
        <f t="shared" si="2"/>
        <v>0.199272</v>
      </c>
      <c r="AB492" s="11">
        <f t="shared" si="3"/>
        <v>0.032446</v>
      </c>
      <c r="AH492">
        <v>0.00313</v>
      </c>
      <c r="AI492">
        <v>0.398745</v>
      </c>
    </row>
    <row r="493" spans="2:35" ht="12.75">
      <c r="B493">
        <v>0.025</v>
      </c>
      <c r="C493">
        <v>0</v>
      </c>
      <c r="D493">
        <v>0</v>
      </c>
      <c r="E493">
        <v>0.001257</v>
      </c>
      <c r="F493">
        <v>1.97788</v>
      </c>
      <c r="G493">
        <v>0.017462</v>
      </c>
      <c r="H493">
        <v>0.272759</v>
      </c>
      <c r="I493">
        <v>0.051546</v>
      </c>
      <c r="J493">
        <v>0.131896</v>
      </c>
      <c r="K493">
        <v>0.099334</v>
      </c>
      <c r="L493">
        <v>0.087758</v>
      </c>
      <c r="M493">
        <v>0.158502</v>
      </c>
      <c r="N493">
        <v>0.067028</v>
      </c>
      <c r="O493">
        <v>0.22816</v>
      </c>
      <c r="P493">
        <v>0.055206</v>
      </c>
      <c r="Q493">
        <v>0.308498</v>
      </c>
      <c r="R493">
        <v>0.047819</v>
      </c>
      <c r="S493">
        <v>0.400961</v>
      </c>
      <c r="T493">
        <v>0.04298</v>
      </c>
      <c r="U493">
        <v>0.509364</v>
      </c>
      <c r="V493">
        <v>0.039946</v>
      </c>
      <c r="W493">
        <v>0.645195</v>
      </c>
      <c r="X493">
        <v>0.038675</v>
      </c>
      <c r="Y493" s="11">
        <f t="shared" si="0"/>
        <v>0.158502</v>
      </c>
      <c r="Z493" s="11">
        <f t="shared" si="1"/>
        <v>0.067028</v>
      </c>
      <c r="AA493" s="11">
        <f t="shared" si="2"/>
        <v>0.22816</v>
      </c>
      <c r="AB493" s="11">
        <f t="shared" si="3"/>
        <v>0.055206</v>
      </c>
      <c r="AH493">
        <v>0.00627</v>
      </c>
      <c r="AI493">
        <v>0.397447</v>
      </c>
    </row>
    <row r="494" spans="2:35" ht="12.75">
      <c r="B494">
        <v>0.05</v>
      </c>
      <c r="C494">
        <v>0</v>
      </c>
      <c r="D494">
        <v>0</v>
      </c>
      <c r="E494">
        <v>0.002529</v>
      </c>
      <c r="F494">
        <v>1.955636</v>
      </c>
      <c r="G494">
        <v>0.025211</v>
      </c>
      <c r="H494">
        <v>0.369746</v>
      </c>
      <c r="I494">
        <v>0.06674</v>
      </c>
      <c r="J494">
        <v>0.19767</v>
      </c>
      <c r="K494">
        <v>0.121552</v>
      </c>
      <c r="L494">
        <v>0.138526</v>
      </c>
      <c r="M494">
        <v>0.187086</v>
      </c>
      <c r="N494">
        <v>0.109512</v>
      </c>
      <c r="O494">
        <v>0.262378</v>
      </c>
      <c r="P494">
        <v>0.092692</v>
      </c>
      <c r="Q494">
        <v>0.347547</v>
      </c>
      <c r="R494">
        <v>0.082181</v>
      </c>
      <c r="S494">
        <v>0.443905</v>
      </c>
      <c r="T494">
        <v>0.075556</v>
      </c>
      <c r="U494">
        <v>0.554984</v>
      </c>
      <c r="V494">
        <v>0.072036</v>
      </c>
      <c r="W494">
        <v>0.691503</v>
      </c>
      <c r="X494">
        <v>0.072253</v>
      </c>
      <c r="Y494" s="11">
        <f t="shared" si="0"/>
        <v>0.187086</v>
      </c>
      <c r="Z494" s="11">
        <f t="shared" si="1"/>
        <v>0.109512</v>
      </c>
      <c r="AA494" s="11">
        <f t="shared" si="2"/>
        <v>0.262378</v>
      </c>
      <c r="AB494" s="11">
        <f t="shared" si="3"/>
        <v>0.092692</v>
      </c>
      <c r="AH494">
        <v>0.012579</v>
      </c>
      <c r="AI494">
        <v>0.39499</v>
      </c>
    </row>
    <row r="495" spans="2:35" ht="12.75">
      <c r="B495">
        <v>0.1</v>
      </c>
      <c r="C495">
        <v>0</v>
      </c>
      <c r="D495">
        <v>0</v>
      </c>
      <c r="E495">
        <v>0.005116</v>
      </c>
      <c r="F495">
        <v>1.909384</v>
      </c>
      <c r="G495">
        <v>0.036771</v>
      </c>
      <c r="H495">
        <v>0.490383</v>
      </c>
      <c r="I495">
        <v>0.087264</v>
      </c>
      <c r="J495">
        <v>0.289262</v>
      </c>
      <c r="K495">
        <v>0.150028</v>
      </c>
      <c r="L495">
        <v>0.213859</v>
      </c>
      <c r="M495">
        <v>0.222441</v>
      </c>
      <c r="N495">
        <v>0.175311</v>
      </c>
      <c r="O495">
        <v>0.303537</v>
      </c>
      <c r="P495">
        <v>0.152728</v>
      </c>
      <c r="Q495">
        <v>0.393376</v>
      </c>
      <c r="R495">
        <v>0.138942</v>
      </c>
      <c r="S495">
        <v>0.493099</v>
      </c>
      <c r="T495">
        <v>0.131072</v>
      </c>
      <c r="U495">
        <v>0.605837</v>
      </c>
      <c r="V495">
        <v>0.128758</v>
      </c>
      <c r="W495">
        <v>0.741134</v>
      </c>
      <c r="X495">
        <v>0.134865</v>
      </c>
      <c r="Y495" s="11">
        <f t="shared" si="0"/>
        <v>0.222441</v>
      </c>
      <c r="Z495" s="11">
        <f t="shared" si="1"/>
        <v>0.175311</v>
      </c>
      <c r="AA495" s="11">
        <f t="shared" si="2"/>
        <v>0.303537</v>
      </c>
      <c r="AB495" s="11">
        <f t="shared" si="3"/>
        <v>0.152728</v>
      </c>
      <c r="AH495">
        <v>0.025321</v>
      </c>
      <c r="AI495">
        <v>0.389828</v>
      </c>
    </row>
    <row r="496" spans="2:35" ht="12.75">
      <c r="B496">
        <v>0.15</v>
      </c>
      <c r="C496">
        <v>0</v>
      </c>
      <c r="D496">
        <v>0</v>
      </c>
      <c r="E496">
        <v>0.007766</v>
      </c>
      <c r="F496">
        <v>1.864459</v>
      </c>
      <c r="G496">
        <v>0.046182</v>
      </c>
      <c r="H496">
        <v>0.569322</v>
      </c>
      <c r="I496">
        <v>0.102747</v>
      </c>
      <c r="J496">
        <v>0.355732</v>
      </c>
      <c r="K496">
        <v>0.17063</v>
      </c>
      <c r="L496">
        <v>0.271586</v>
      </c>
      <c r="M496">
        <v>0.247289</v>
      </c>
      <c r="N496">
        <v>0.227642</v>
      </c>
      <c r="O496">
        <v>0.331796</v>
      </c>
      <c r="P496">
        <v>0.202013</v>
      </c>
      <c r="Q496">
        <v>0.424183</v>
      </c>
      <c r="R496">
        <v>0.186725</v>
      </c>
      <c r="S496">
        <v>0.52547</v>
      </c>
      <c r="T496">
        <v>0.179244</v>
      </c>
      <c r="U496">
        <v>0.638474</v>
      </c>
      <c r="V496">
        <v>0.179628</v>
      </c>
      <c r="W496">
        <v>0.771802</v>
      </c>
      <c r="X496">
        <v>0.194181</v>
      </c>
      <c r="Y496" s="11">
        <f t="shared" si="0"/>
        <v>0.247289</v>
      </c>
      <c r="Z496" s="11">
        <f t="shared" si="1"/>
        <v>0.227642</v>
      </c>
      <c r="AA496" s="11">
        <f t="shared" si="2"/>
        <v>0.331796</v>
      </c>
      <c r="AB496" s="11">
        <f t="shared" si="3"/>
        <v>0.202013</v>
      </c>
      <c r="AH496">
        <v>0.038231</v>
      </c>
      <c r="AI496">
        <v>0.384688</v>
      </c>
    </row>
    <row r="497" spans="2:35" ht="12.75">
      <c r="B497">
        <v>0.2</v>
      </c>
      <c r="C497">
        <v>0</v>
      </c>
      <c r="D497">
        <v>0</v>
      </c>
      <c r="E497">
        <v>0.010481</v>
      </c>
      <c r="F497">
        <v>1.818977</v>
      </c>
      <c r="G497">
        <v>0.054529</v>
      </c>
      <c r="H497">
        <v>0.6266</v>
      </c>
      <c r="I497">
        <v>0.115825</v>
      </c>
      <c r="J497">
        <v>0.407957</v>
      </c>
      <c r="K497">
        <v>0.187562</v>
      </c>
      <c r="L497">
        <v>0.318656</v>
      </c>
      <c r="M497">
        <v>0.267318</v>
      </c>
      <c r="N497">
        <v>0.271696</v>
      </c>
      <c r="O497">
        <v>0.354216</v>
      </c>
      <c r="P497">
        <v>0.244388</v>
      </c>
      <c r="Q497">
        <v>0.448269</v>
      </c>
      <c r="R497">
        <v>0.228884</v>
      </c>
      <c r="S497">
        <v>0.550396</v>
      </c>
      <c r="T497">
        <v>0.222805</v>
      </c>
      <c r="U497">
        <v>0.663152</v>
      </c>
      <c r="V497">
        <v>0.226719</v>
      </c>
      <c r="W497">
        <v>0.794328</v>
      </c>
      <c r="X497">
        <v>0.25191</v>
      </c>
      <c r="Y497" s="11">
        <f t="shared" si="0"/>
        <v>0.267318</v>
      </c>
      <c r="Z497" s="11">
        <f t="shared" si="1"/>
        <v>0.271696</v>
      </c>
      <c r="AA497" s="11">
        <f t="shared" si="2"/>
        <v>0.354216</v>
      </c>
      <c r="AB497" s="11">
        <f t="shared" si="3"/>
        <v>0.244388</v>
      </c>
      <c r="AH497">
        <v>0.051317</v>
      </c>
      <c r="AI497">
        <v>0.379468</v>
      </c>
    </row>
    <row r="498" spans="2:35" ht="12.75">
      <c r="B498">
        <v>0.25</v>
      </c>
      <c r="C498">
        <v>0</v>
      </c>
      <c r="D498">
        <v>0</v>
      </c>
      <c r="E498">
        <v>0.013264</v>
      </c>
      <c r="F498">
        <v>1.773021</v>
      </c>
      <c r="G498">
        <v>0.062232</v>
      </c>
      <c r="H498">
        <v>0.669916</v>
      </c>
      <c r="I498">
        <v>0.127465</v>
      </c>
      <c r="J498">
        <v>0.450395</v>
      </c>
      <c r="K498">
        <v>0.202322</v>
      </c>
      <c r="L498">
        <v>0.358488</v>
      </c>
      <c r="M498">
        <v>0.284518</v>
      </c>
      <c r="N498">
        <v>0.309543</v>
      </c>
      <c r="O498">
        <v>0.37323</v>
      </c>
      <c r="P498">
        <v>0.281497</v>
      </c>
      <c r="Q498">
        <v>0.468459</v>
      </c>
      <c r="R498">
        <v>0.266517</v>
      </c>
      <c r="S498">
        <v>0.571036</v>
      </c>
      <c r="T498">
        <v>0.262554</v>
      </c>
      <c r="U498">
        <v>0.683281</v>
      </c>
      <c r="V498">
        <v>0.271037</v>
      </c>
      <c r="W498">
        <v>0.812252</v>
      </c>
      <c r="X498">
        <v>0.307839</v>
      </c>
      <c r="Y498" s="11">
        <f t="shared" si="0"/>
        <v>0.284518</v>
      </c>
      <c r="Z498" s="11">
        <f t="shared" si="1"/>
        <v>0.309543</v>
      </c>
      <c r="AA498" s="11">
        <f t="shared" si="2"/>
        <v>0.37323</v>
      </c>
      <c r="AB498" s="11">
        <f t="shared" si="3"/>
        <v>0.281497</v>
      </c>
      <c r="AH498">
        <v>0.064586</v>
      </c>
      <c r="AI498">
        <v>0.374074</v>
      </c>
    </row>
    <row r="499" spans="2:35" ht="12.75">
      <c r="B499">
        <v>0.3</v>
      </c>
      <c r="C499">
        <v>0</v>
      </c>
      <c r="D499">
        <v>0</v>
      </c>
      <c r="E499">
        <v>0.016121</v>
      </c>
      <c r="F499">
        <v>1.72794</v>
      </c>
      <c r="G499">
        <v>0.069509</v>
      </c>
      <c r="H499">
        <v>0.703079</v>
      </c>
      <c r="I499">
        <v>0.138144</v>
      </c>
      <c r="J499">
        <v>0.485241</v>
      </c>
      <c r="K499">
        <v>0.215637</v>
      </c>
      <c r="L499">
        <v>0.39222</v>
      </c>
      <c r="M499">
        <v>0.299843</v>
      </c>
      <c r="N499">
        <v>0.342742</v>
      </c>
      <c r="O499">
        <v>0.389996</v>
      </c>
      <c r="P499">
        <v>0.31477</v>
      </c>
      <c r="Q499">
        <v>0.486087</v>
      </c>
      <c r="R499">
        <v>0.300667</v>
      </c>
      <c r="S499">
        <v>0.588867</v>
      </c>
      <c r="T499">
        <v>0.298527</v>
      </c>
      <c r="U499">
        <v>0.700444</v>
      </c>
      <c r="V499">
        <v>0.312425</v>
      </c>
      <c r="W499">
        <v>0.827197</v>
      </c>
      <c r="X499">
        <v>0.363143</v>
      </c>
      <c r="Y499" s="11">
        <f t="shared" si="0"/>
        <v>0.299843</v>
      </c>
      <c r="Z499" s="11">
        <f t="shared" si="1"/>
        <v>0.342742</v>
      </c>
      <c r="AA499" s="11">
        <f t="shared" si="2"/>
        <v>0.389996</v>
      </c>
      <c r="AB499" s="11">
        <f t="shared" si="3"/>
        <v>0.31477</v>
      </c>
      <c r="AH499">
        <v>0.078046</v>
      </c>
      <c r="AI499">
        <v>0.36873</v>
      </c>
    </row>
    <row r="500" spans="2:35" ht="12.75">
      <c r="B500">
        <v>0.35</v>
      </c>
      <c r="C500">
        <v>0</v>
      </c>
      <c r="D500">
        <v>0</v>
      </c>
      <c r="E500">
        <v>0.019053</v>
      </c>
      <c r="F500">
        <v>1.682454</v>
      </c>
      <c r="G500">
        <v>0.076489</v>
      </c>
      <c r="H500">
        <v>0.728652</v>
      </c>
      <c r="I500">
        <v>0.148141</v>
      </c>
      <c r="J500">
        <v>0.514639</v>
      </c>
      <c r="K500">
        <v>0.227922</v>
      </c>
      <c r="L500">
        <v>0.421273</v>
      </c>
      <c r="M500">
        <v>0.313834</v>
      </c>
      <c r="N500">
        <v>0.372</v>
      </c>
      <c r="O500">
        <v>0.405162</v>
      </c>
      <c r="P500">
        <v>0.344501</v>
      </c>
      <c r="Q500">
        <v>0.501894</v>
      </c>
      <c r="R500">
        <v>0.331566</v>
      </c>
      <c r="S500">
        <v>0.604708</v>
      </c>
      <c r="T500">
        <v>0.332881</v>
      </c>
      <c r="U500">
        <v>0.715509</v>
      </c>
      <c r="V500">
        <v>0.351724</v>
      </c>
      <c r="W500">
        <v>0.840047</v>
      </c>
      <c r="X500">
        <v>0.416308</v>
      </c>
      <c r="Y500" s="11">
        <f t="shared" si="0"/>
        <v>0.313834</v>
      </c>
      <c r="Z500" s="11">
        <f t="shared" si="1"/>
        <v>0.372</v>
      </c>
      <c r="AA500" s="11">
        <f t="shared" si="2"/>
        <v>0.405162</v>
      </c>
      <c r="AB500" s="11">
        <f t="shared" si="3"/>
        <v>0.344501</v>
      </c>
      <c r="AH500">
        <v>0.091705</v>
      </c>
      <c r="AI500">
        <v>0.36334</v>
      </c>
    </row>
    <row r="501" spans="2:35" ht="12.75">
      <c r="B501">
        <v>0.4</v>
      </c>
      <c r="C501">
        <v>0</v>
      </c>
      <c r="D501">
        <v>0</v>
      </c>
      <c r="E501">
        <v>0.022067</v>
      </c>
      <c r="F501">
        <v>1.636303</v>
      </c>
      <c r="G501">
        <v>0.08326</v>
      </c>
      <c r="H501">
        <v>0.747731</v>
      </c>
      <c r="I501">
        <v>0.157635</v>
      </c>
      <c r="J501">
        <v>0.538594</v>
      </c>
      <c r="K501">
        <v>0.239441</v>
      </c>
      <c r="L501">
        <v>0.446499</v>
      </c>
      <c r="M501">
        <v>0.326828</v>
      </c>
      <c r="N501">
        <v>0.397564</v>
      </c>
      <c r="O501">
        <v>0.419135</v>
      </c>
      <c r="P501">
        <v>0.371177</v>
      </c>
      <c r="Q501">
        <v>0.516343</v>
      </c>
      <c r="R501">
        <v>0.360026</v>
      </c>
      <c r="S501">
        <v>0.619063</v>
      </c>
      <c r="T501">
        <v>0.363931</v>
      </c>
      <c r="U501">
        <v>0.729012</v>
      </c>
      <c r="V501">
        <v>0.389263</v>
      </c>
      <c r="W501">
        <v>0.85134</v>
      </c>
      <c r="X501">
        <v>0.46995</v>
      </c>
      <c r="Y501" s="11">
        <f t="shared" si="0"/>
        <v>0.326828</v>
      </c>
      <c r="Z501" s="11">
        <f t="shared" si="1"/>
        <v>0.397564</v>
      </c>
      <c r="AA501" s="11">
        <f t="shared" si="2"/>
        <v>0.419135</v>
      </c>
      <c r="AB501" s="11">
        <f t="shared" si="3"/>
        <v>0.371177</v>
      </c>
      <c r="AH501">
        <v>0.105573</v>
      </c>
      <c r="AI501">
        <v>0.357819</v>
      </c>
    </row>
    <row r="502" spans="2:35" ht="12.75">
      <c r="B502">
        <v>0.45</v>
      </c>
      <c r="C502">
        <v>0</v>
      </c>
      <c r="D502">
        <v>0</v>
      </c>
      <c r="E502">
        <v>0.025167</v>
      </c>
      <c r="F502">
        <v>1.590257</v>
      </c>
      <c r="G502">
        <v>0.089883</v>
      </c>
      <c r="H502">
        <v>0.761735</v>
      </c>
      <c r="I502">
        <v>0.166748</v>
      </c>
      <c r="J502">
        <v>0.558775</v>
      </c>
      <c r="K502">
        <v>0.250374</v>
      </c>
      <c r="L502">
        <v>0.467332</v>
      </c>
      <c r="M502">
        <v>0.339056</v>
      </c>
      <c r="N502">
        <v>0.419955</v>
      </c>
      <c r="O502">
        <v>0.432185</v>
      </c>
      <c r="P502">
        <v>0.394758</v>
      </c>
      <c r="Q502">
        <v>0.52974</v>
      </c>
      <c r="R502">
        <v>0.386572</v>
      </c>
      <c r="S502">
        <v>0.632267</v>
      </c>
      <c r="T502">
        <v>0.392909</v>
      </c>
      <c r="U502">
        <v>0.741303</v>
      </c>
      <c r="V502">
        <v>0.42474</v>
      </c>
      <c r="W502">
        <v>0.861427</v>
      </c>
      <c r="X502">
        <v>0.522655</v>
      </c>
      <c r="Y502" s="11">
        <f t="shared" si="0"/>
        <v>0.339056</v>
      </c>
      <c r="Z502" s="11">
        <f t="shared" si="1"/>
        <v>0.419955</v>
      </c>
      <c r="AA502" s="11">
        <f t="shared" si="2"/>
        <v>0.432185</v>
      </c>
      <c r="AB502" s="11">
        <f t="shared" si="3"/>
        <v>0.394758</v>
      </c>
      <c r="AH502">
        <v>0.119659</v>
      </c>
      <c r="AI502">
        <v>0.352093</v>
      </c>
    </row>
    <row r="503" spans="2:35" ht="12.75">
      <c r="B503">
        <v>0.5</v>
      </c>
      <c r="C503">
        <v>0</v>
      </c>
      <c r="D503">
        <v>0</v>
      </c>
      <c r="E503">
        <v>0.028358</v>
      </c>
      <c r="F503">
        <v>1.544064</v>
      </c>
      <c r="G503">
        <v>0.096404</v>
      </c>
      <c r="H503">
        <v>0.771366</v>
      </c>
      <c r="I503">
        <v>0.175571</v>
      </c>
      <c r="J503">
        <v>0.574562</v>
      </c>
      <c r="K503">
        <v>0.260851</v>
      </c>
      <c r="L503">
        <v>0.486296</v>
      </c>
      <c r="M503">
        <v>0.350681</v>
      </c>
      <c r="N503">
        <v>0.43977</v>
      </c>
      <c r="O503">
        <v>0.444507</v>
      </c>
      <c r="P503">
        <v>0.416308</v>
      </c>
      <c r="Q503">
        <v>0.542304</v>
      </c>
      <c r="R503">
        <v>0.4092</v>
      </c>
      <c r="S503">
        <v>0.644556</v>
      </c>
      <c r="T503">
        <v>0.420482</v>
      </c>
      <c r="U503">
        <v>0.752629</v>
      </c>
      <c r="V503">
        <v>0.458394</v>
      </c>
      <c r="W503">
        <v>0.870551</v>
      </c>
      <c r="X503">
        <v>0.574562</v>
      </c>
      <c r="Y503" s="11">
        <f t="shared" si="0"/>
        <v>0.350681</v>
      </c>
      <c r="Z503" s="11">
        <f t="shared" si="1"/>
        <v>0.43977</v>
      </c>
      <c r="AA503" s="11">
        <f t="shared" si="2"/>
        <v>0.444507</v>
      </c>
      <c r="AB503" s="11">
        <f t="shared" si="3"/>
        <v>0.416308</v>
      </c>
      <c r="AH503">
        <v>0.133975</v>
      </c>
      <c r="AI503">
        <v>0.346458</v>
      </c>
    </row>
    <row r="504" spans="2:35" ht="12.75">
      <c r="B504">
        <v>0.55</v>
      </c>
      <c r="C504">
        <v>0</v>
      </c>
      <c r="D504">
        <v>0</v>
      </c>
      <c r="E504">
        <v>0.031647</v>
      </c>
      <c r="F504">
        <v>1.49713</v>
      </c>
      <c r="G504">
        <v>0.102861</v>
      </c>
      <c r="H504">
        <v>0.776723</v>
      </c>
      <c r="I504">
        <v>0.184174</v>
      </c>
      <c r="J504">
        <v>0.587129</v>
      </c>
      <c r="K504">
        <v>0.270967</v>
      </c>
      <c r="L504">
        <v>0.501561</v>
      </c>
      <c r="M504">
        <v>0.361825</v>
      </c>
      <c r="N504">
        <v>0.457145</v>
      </c>
      <c r="O504">
        <v>0.456242</v>
      </c>
      <c r="P504">
        <v>0.435207</v>
      </c>
      <c r="Q504">
        <v>0.554193</v>
      </c>
      <c r="R504">
        <v>0.431291</v>
      </c>
      <c r="S504">
        <v>0.656101</v>
      </c>
      <c r="T504">
        <v>0.445019</v>
      </c>
      <c r="U504">
        <v>0.763168</v>
      </c>
      <c r="V504">
        <v>0.490562</v>
      </c>
      <c r="W504">
        <v>0.878887</v>
      </c>
      <c r="X504">
        <v>0.626016</v>
      </c>
      <c r="Y504" s="11">
        <f t="shared" si="0"/>
        <v>0.361825</v>
      </c>
      <c r="Z504" s="11">
        <f t="shared" si="1"/>
        <v>0.457145</v>
      </c>
      <c r="AA504" s="11">
        <f t="shared" si="2"/>
        <v>0.456242</v>
      </c>
      <c r="AB504" s="11">
        <f t="shared" si="3"/>
        <v>0.435207</v>
      </c>
      <c r="AH504">
        <v>0.148531</v>
      </c>
      <c r="AI504">
        <v>0.340481</v>
      </c>
    </row>
    <row r="505" spans="2:35" ht="12.75">
      <c r="B505">
        <v>0.6</v>
      </c>
      <c r="C505">
        <v>0</v>
      </c>
      <c r="D505">
        <v>0</v>
      </c>
      <c r="E505">
        <v>0.035039</v>
      </c>
      <c r="F505">
        <v>1.450219</v>
      </c>
      <c r="G505">
        <v>0.109284</v>
      </c>
      <c r="H505">
        <v>0.779429</v>
      </c>
      <c r="I505">
        <v>0.19261</v>
      </c>
      <c r="J505">
        <v>0.597054</v>
      </c>
      <c r="K505">
        <v>0.280801</v>
      </c>
      <c r="L505">
        <v>0.514639</v>
      </c>
      <c r="M505">
        <v>0.372582</v>
      </c>
      <c r="N505">
        <v>0.471933</v>
      </c>
      <c r="O505">
        <v>0.4675</v>
      </c>
      <c r="P505">
        <v>0.452216</v>
      </c>
      <c r="Q505">
        <v>0.565529</v>
      </c>
      <c r="R505">
        <v>0.451</v>
      </c>
      <c r="S505">
        <v>0.667033</v>
      </c>
      <c r="T505">
        <v>0.468637</v>
      </c>
      <c r="U505">
        <v>0.773054</v>
      </c>
      <c r="V505">
        <v>0.521032</v>
      </c>
      <c r="W505">
        <v>0.886568</v>
      </c>
      <c r="X505">
        <v>0.676501</v>
      </c>
      <c r="Y505" s="11">
        <f t="shared" si="0"/>
        <v>0.372582</v>
      </c>
      <c r="Z505" s="11">
        <f t="shared" si="1"/>
        <v>0.471933</v>
      </c>
      <c r="AA505" s="11">
        <f t="shared" si="2"/>
        <v>0.4675</v>
      </c>
      <c r="AB505" s="11">
        <f t="shared" si="3"/>
        <v>0.452216</v>
      </c>
      <c r="AH505">
        <v>0.16334</v>
      </c>
      <c r="AI505">
        <v>0.334541</v>
      </c>
    </row>
    <row r="506" spans="2:35" ht="12.75">
      <c r="B506">
        <v>0.65</v>
      </c>
      <c r="C506">
        <v>0</v>
      </c>
      <c r="D506">
        <v>0</v>
      </c>
      <c r="E506">
        <v>0.038542</v>
      </c>
      <c r="F506">
        <v>1.403951</v>
      </c>
      <c r="G506">
        <v>0.1157</v>
      </c>
      <c r="H506">
        <v>0.778525</v>
      </c>
      <c r="I506">
        <v>0.200926</v>
      </c>
      <c r="J506">
        <v>0.604584</v>
      </c>
      <c r="K506">
        <v>0.290413</v>
      </c>
      <c r="L506">
        <v>0.525108</v>
      </c>
      <c r="M506">
        <v>0.383027</v>
      </c>
      <c r="N506">
        <v>0.484891</v>
      </c>
      <c r="O506">
        <v>0.478369</v>
      </c>
      <c r="P506">
        <v>0.466682</v>
      </c>
      <c r="Q506">
        <v>0.576407</v>
      </c>
      <c r="R506">
        <v>0.467332</v>
      </c>
      <c r="S506">
        <v>0.677453</v>
      </c>
      <c r="T506">
        <v>0.490562</v>
      </c>
      <c r="U506">
        <v>0.782391</v>
      </c>
      <c r="V506">
        <v>0.548275</v>
      </c>
      <c r="W506">
        <v>0.893693</v>
      </c>
      <c r="X506">
        <v>0.726286</v>
      </c>
      <c r="Y506" s="11">
        <f t="shared" si="0"/>
        <v>0.383027</v>
      </c>
      <c r="Z506" s="11">
        <f t="shared" si="1"/>
        <v>0.484891</v>
      </c>
      <c r="AA506" s="11">
        <f t="shared" si="2"/>
        <v>0.478369</v>
      </c>
      <c r="AB506" s="11">
        <f t="shared" si="3"/>
        <v>0.466682</v>
      </c>
      <c r="AH506">
        <v>0.178416</v>
      </c>
      <c r="AI506">
        <v>0.328482</v>
      </c>
    </row>
    <row r="507" spans="2:35" ht="12.75">
      <c r="B507">
        <v>0.7</v>
      </c>
      <c r="C507">
        <v>0</v>
      </c>
      <c r="D507">
        <v>0</v>
      </c>
      <c r="E507">
        <v>0.042164</v>
      </c>
      <c r="F507">
        <v>1.357105</v>
      </c>
      <c r="G507">
        <v>0.122132</v>
      </c>
      <c r="H507">
        <v>0.775377</v>
      </c>
      <c r="I507">
        <v>0.209161</v>
      </c>
      <c r="J507">
        <v>0.608973</v>
      </c>
      <c r="K507">
        <v>0.299854</v>
      </c>
      <c r="L507">
        <v>0.533457</v>
      </c>
      <c r="M507">
        <v>0.393223</v>
      </c>
      <c r="N507">
        <v>0.494903</v>
      </c>
      <c r="O507">
        <v>0.488918</v>
      </c>
      <c r="P507">
        <v>0.480723</v>
      </c>
      <c r="Q507">
        <v>0.586905</v>
      </c>
      <c r="R507">
        <v>0.484891</v>
      </c>
      <c r="S507">
        <v>0.687443</v>
      </c>
      <c r="T507">
        <v>0.5115</v>
      </c>
      <c r="U507">
        <v>0.791261</v>
      </c>
      <c r="V507">
        <v>0.578525</v>
      </c>
      <c r="W507">
        <v>0.900341</v>
      </c>
      <c r="X507">
        <v>0.776723</v>
      </c>
      <c r="Y507" s="11">
        <f t="shared" si="0"/>
        <v>0.393223</v>
      </c>
      <c r="Z507" s="11">
        <f t="shared" si="1"/>
        <v>0.494903</v>
      </c>
      <c r="AA507" s="11">
        <f t="shared" si="2"/>
        <v>0.488918</v>
      </c>
      <c r="AB507" s="11">
        <f t="shared" si="3"/>
        <v>0.480723</v>
      </c>
      <c r="AH507">
        <v>0.193774</v>
      </c>
      <c r="AI507">
        <v>0.322484</v>
      </c>
    </row>
    <row r="508" spans="2:35" ht="12.75">
      <c r="B508">
        <v>0.75</v>
      </c>
      <c r="C508">
        <v>0</v>
      </c>
      <c r="D508">
        <v>0</v>
      </c>
      <c r="E508">
        <v>0.045913</v>
      </c>
      <c r="F508">
        <v>1.31008</v>
      </c>
      <c r="G508">
        <v>0.128603</v>
      </c>
      <c r="H508">
        <v>0.769597</v>
      </c>
      <c r="I508">
        <v>0.217346</v>
      </c>
      <c r="J508">
        <v>0.611192</v>
      </c>
      <c r="K508">
        <v>0.309169</v>
      </c>
      <c r="L508">
        <v>0.53946</v>
      </c>
      <c r="M508">
        <v>0.403222</v>
      </c>
      <c r="N508">
        <v>0.50382</v>
      </c>
      <c r="O508">
        <v>0.499206</v>
      </c>
      <c r="P508">
        <v>0.49128</v>
      </c>
      <c r="Q508">
        <v>0.597087</v>
      </c>
      <c r="R508">
        <v>0.49784</v>
      </c>
      <c r="S508">
        <v>0.697069</v>
      </c>
      <c r="T508">
        <v>0.527585</v>
      </c>
      <c r="U508">
        <v>0.799732</v>
      </c>
      <c r="V508">
        <v>0.603497</v>
      </c>
      <c r="W508">
        <v>0.906574</v>
      </c>
      <c r="X508">
        <v>0.826464</v>
      </c>
      <c r="Y508" s="11">
        <f t="shared" si="0"/>
        <v>0.403222</v>
      </c>
      <c r="Z508" s="11">
        <f t="shared" si="1"/>
        <v>0.50382</v>
      </c>
      <c r="AA508" s="11">
        <f t="shared" si="2"/>
        <v>0.499206</v>
      </c>
      <c r="AB508" s="11">
        <f t="shared" si="3"/>
        <v>0.49128</v>
      </c>
      <c r="AH508">
        <v>0.209431</v>
      </c>
      <c r="AI508">
        <v>0.316104</v>
      </c>
    </row>
    <row r="509" spans="2:35" ht="12.75">
      <c r="B509">
        <v>0.8</v>
      </c>
      <c r="C509">
        <v>0</v>
      </c>
      <c r="D509">
        <v>0</v>
      </c>
      <c r="E509">
        <v>0.0498</v>
      </c>
      <c r="F509">
        <v>1.262632</v>
      </c>
      <c r="G509">
        <v>0.135133</v>
      </c>
      <c r="H509">
        <v>0.760871</v>
      </c>
      <c r="I509">
        <v>0.225515</v>
      </c>
      <c r="J509">
        <v>0.611749</v>
      </c>
      <c r="K509">
        <v>0.318396</v>
      </c>
      <c r="L509">
        <v>0.543832</v>
      </c>
      <c r="M509">
        <v>0.413069</v>
      </c>
      <c r="N509">
        <v>0.510722</v>
      </c>
      <c r="O509">
        <v>0.509283</v>
      </c>
      <c r="P509">
        <v>0.500812</v>
      </c>
      <c r="Q509">
        <v>0.607005</v>
      </c>
      <c r="R509">
        <v>0.509946</v>
      </c>
      <c r="S509">
        <v>0.706386</v>
      </c>
      <c r="T509">
        <v>0.544715</v>
      </c>
      <c r="U509">
        <v>0.807857</v>
      </c>
      <c r="V509">
        <v>0.62836</v>
      </c>
      <c r="W509">
        <v>0.912444</v>
      </c>
      <c r="X509">
        <v>0.878388</v>
      </c>
      <c r="Y509" s="11">
        <f t="shared" si="0"/>
        <v>0.413069</v>
      </c>
      <c r="Z509" s="11">
        <f t="shared" si="1"/>
        <v>0.510722</v>
      </c>
      <c r="AA509" s="11">
        <f t="shared" si="2"/>
        <v>0.509283</v>
      </c>
      <c r="AB509" s="11">
        <f t="shared" si="3"/>
        <v>0.500812</v>
      </c>
      <c r="AH509">
        <v>0.225403</v>
      </c>
      <c r="AI509">
        <v>0.309686</v>
      </c>
    </row>
    <row r="510" spans="2:35" ht="12.75">
      <c r="B510">
        <v>0.85</v>
      </c>
      <c r="C510">
        <v>0</v>
      </c>
      <c r="D510">
        <v>0</v>
      </c>
      <c r="E510">
        <v>0.053835</v>
      </c>
      <c r="F510">
        <v>1.21574</v>
      </c>
      <c r="G510">
        <v>0.141743</v>
      </c>
      <c r="H510">
        <v>0.750658</v>
      </c>
      <c r="I510">
        <v>0.233695</v>
      </c>
      <c r="J510">
        <v>0.610081</v>
      </c>
      <c r="K510">
        <v>0.327571</v>
      </c>
      <c r="L510">
        <v>0.545601</v>
      </c>
      <c r="M510">
        <v>0.422804</v>
      </c>
      <c r="N510">
        <v>0.516222</v>
      </c>
      <c r="O510">
        <v>0.519194</v>
      </c>
      <c r="P510">
        <v>0.5084</v>
      </c>
      <c r="Q510">
        <v>0.616706</v>
      </c>
      <c r="R510">
        <v>0.521032</v>
      </c>
      <c r="S510">
        <v>0.715441</v>
      </c>
      <c r="T510">
        <v>0.559241</v>
      </c>
      <c r="U510">
        <v>0.815684</v>
      </c>
      <c r="V510">
        <v>0.647769</v>
      </c>
      <c r="W510">
        <v>0.917992</v>
      </c>
      <c r="X510">
        <v>0.926918</v>
      </c>
      <c r="Y510" s="11">
        <f t="shared" si="0"/>
        <v>0.422804</v>
      </c>
      <c r="Z510" s="11">
        <f t="shared" si="1"/>
        <v>0.516222</v>
      </c>
      <c r="AA510" s="11">
        <f t="shared" si="2"/>
        <v>0.519194</v>
      </c>
      <c r="AB510" s="11">
        <f t="shared" si="3"/>
        <v>0.5084</v>
      </c>
      <c r="AH510">
        <v>0.241712</v>
      </c>
      <c r="AI510">
        <v>0.303248</v>
      </c>
    </row>
    <row r="511" spans="2:35" ht="12.75">
      <c r="B511">
        <v>0.9</v>
      </c>
      <c r="C511">
        <v>0</v>
      </c>
      <c r="D511">
        <v>0</v>
      </c>
      <c r="E511">
        <v>0.058032</v>
      </c>
      <c r="F511">
        <v>1.167618</v>
      </c>
      <c r="G511">
        <v>0.148454</v>
      </c>
      <c r="H511">
        <v>0.738271</v>
      </c>
      <c r="I511">
        <v>0.241913</v>
      </c>
      <c r="J511">
        <v>0.606223</v>
      </c>
      <c r="K511">
        <v>0.336726</v>
      </c>
      <c r="L511">
        <v>0.545601</v>
      </c>
      <c r="M511">
        <v>0.432464</v>
      </c>
      <c r="N511">
        <v>0.518616</v>
      </c>
      <c r="O511">
        <v>0.528978</v>
      </c>
      <c r="P511">
        <v>0.514639</v>
      </c>
      <c r="Q511">
        <v>0.626232</v>
      </c>
      <c r="R511">
        <v>0.527585</v>
      </c>
      <c r="S511">
        <v>0.724276</v>
      </c>
      <c r="T511">
        <v>0.572601</v>
      </c>
      <c r="U511">
        <v>0.82325</v>
      </c>
      <c r="V511">
        <v>0.671089</v>
      </c>
      <c r="W511">
        <v>0.923254</v>
      </c>
      <c r="X511">
        <v>0.97542</v>
      </c>
      <c r="Y511" s="11">
        <f t="shared" si="0"/>
        <v>0.432464</v>
      </c>
      <c r="Z511" s="11">
        <f t="shared" si="1"/>
        <v>0.518616</v>
      </c>
      <c r="AA511" s="11">
        <f t="shared" si="2"/>
        <v>0.528978</v>
      </c>
      <c r="AB511" s="11">
        <f t="shared" si="3"/>
        <v>0.514639</v>
      </c>
      <c r="AH511">
        <v>0.25838</v>
      </c>
      <c r="AI511">
        <v>0.296679</v>
      </c>
    </row>
    <row r="512" spans="2:35" ht="12.75">
      <c r="B512">
        <v>0.95</v>
      </c>
      <c r="C512">
        <v>0</v>
      </c>
      <c r="D512">
        <v>0</v>
      </c>
      <c r="E512">
        <v>0.062404</v>
      </c>
      <c r="F512">
        <v>1.119881</v>
      </c>
      <c r="G512">
        <v>0.155286</v>
      </c>
      <c r="H512">
        <v>0.723936</v>
      </c>
      <c r="I512">
        <v>0.250197</v>
      </c>
      <c r="J512">
        <v>0.600258</v>
      </c>
      <c r="K512">
        <v>0.345892</v>
      </c>
      <c r="L512">
        <v>0.543832</v>
      </c>
      <c r="M512">
        <v>0.442083</v>
      </c>
      <c r="N512">
        <v>0.520224</v>
      </c>
      <c r="O512">
        <v>0.53867</v>
      </c>
      <c r="P512">
        <v>0.517815</v>
      </c>
      <c r="Q512">
        <v>0.635619</v>
      </c>
      <c r="R512">
        <v>0.536013</v>
      </c>
      <c r="S512">
        <v>0.732926</v>
      </c>
      <c r="T512">
        <v>0.584572</v>
      </c>
      <c r="U512">
        <v>0.830592</v>
      </c>
      <c r="V512">
        <v>0.69042</v>
      </c>
      <c r="W512">
        <v>0.928259</v>
      </c>
      <c r="X512">
        <v>1.023001</v>
      </c>
      <c r="Y512" s="11">
        <f t="shared" si="0"/>
        <v>0.442083</v>
      </c>
      <c r="Z512" s="11">
        <f t="shared" si="1"/>
        <v>0.520224</v>
      </c>
      <c r="AA512" s="11">
        <f t="shared" si="2"/>
        <v>0.53867</v>
      </c>
      <c r="AB512" s="11">
        <f t="shared" si="3"/>
        <v>0.517815</v>
      </c>
      <c r="AH512">
        <v>0.275431</v>
      </c>
      <c r="AI512">
        <v>0.289762</v>
      </c>
    </row>
    <row r="513" spans="1:35" ht="12.75">
      <c r="A513" t="s">
        <v>3</v>
      </c>
      <c r="B513">
        <v>1</v>
      </c>
      <c r="C513">
        <v>0</v>
      </c>
      <c r="D513">
        <v>0</v>
      </c>
      <c r="E513">
        <v>0.066967</v>
      </c>
      <c r="F513">
        <v>1.071171</v>
      </c>
      <c r="G513">
        <v>0.162263</v>
      </c>
      <c r="H513">
        <v>0.708647</v>
      </c>
      <c r="I513">
        <v>0.258575</v>
      </c>
      <c r="J513">
        <v>0.592834</v>
      </c>
      <c r="K513">
        <v>0.3551</v>
      </c>
      <c r="L513">
        <v>0.541201</v>
      </c>
      <c r="M513">
        <v>0.451694</v>
      </c>
      <c r="N513">
        <v>0.519418</v>
      </c>
      <c r="O513">
        <v>0.548306</v>
      </c>
      <c r="P513">
        <v>0.519418</v>
      </c>
      <c r="Q513">
        <v>0.6449</v>
      </c>
      <c r="R513">
        <v>0.541201</v>
      </c>
      <c r="S513">
        <v>0.741425</v>
      </c>
      <c r="T513">
        <v>0.592834</v>
      </c>
      <c r="U513">
        <v>0.837737</v>
      </c>
      <c r="V513">
        <v>0.707899</v>
      </c>
      <c r="W513">
        <v>0.933033</v>
      </c>
      <c r="X513">
        <v>1.068612</v>
      </c>
      <c r="Y513" s="11">
        <f t="shared" si="0"/>
        <v>0.451694</v>
      </c>
      <c r="Z513" s="11">
        <f t="shared" si="1"/>
        <v>0.519418</v>
      </c>
      <c r="AA513" s="11">
        <f t="shared" si="2"/>
        <v>0.548306</v>
      </c>
      <c r="AB513" s="11">
        <f t="shared" si="3"/>
        <v>0.519418</v>
      </c>
      <c r="AH513">
        <v>0.292893</v>
      </c>
      <c r="AI513">
        <v>0.282683</v>
      </c>
    </row>
    <row r="514" spans="1:35" ht="12.75">
      <c r="A514" t="s">
        <v>4</v>
      </c>
      <c r="B514">
        <v>1</v>
      </c>
      <c r="C514">
        <v>0.066967</v>
      </c>
      <c r="D514">
        <v>1.068612</v>
      </c>
      <c r="E514">
        <v>0.162263</v>
      </c>
      <c r="F514">
        <v>0.707899</v>
      </c>
      <c r="G514">
        <v>0.258575</v>
      </c>
      <c r="H514">
        <v>0.592834</v>
      </c>
      <c r="I514">
        <v>0.3551</v>
      </c>
      <c r="J514">
        <v>0.541201</v>
      </c>
      <c r="K514">
        <v>0.451694</v>
      </c>
      <c r="L514">
        <v>0.519418</v>
      </c>
      <c r="M514">
        <v>0.548306</v>
      </c>
      <c r="N514">
        <v>0.521032</v>
      </c>
      <c r="O514">
        <v>0.6449</v>
      </c>
      <c r="P514">
        <v>0.541201</v>
      </c>
      <c r="Q514">
        <v>0.741425</v>
      </c>
      <c r="R514">
        <v>0.592834</v>
      </c>
      <c r="S514">
        <v>0.837737</v>
      </c>
      <c r="T514">
        <v>0.707899</v>
      </c>
      <c r="U514">
        <v>0.933033</v>
      </c>
      <c r="V514">
        <v>1.068612</v>
      </c>
      <c r="W514">
        <v>1</v>
      </c>
      <c r="X514">
        <v>0</v>
      </c>
      <c r="Y514" s="11">
        <f t="shared" si="0"/>
        <v>0.548306</v>
      </c>
      <c r="Z514" s="11">
        <f t="shared" si="1"/>
        <v>0.521032</v>
      </c>
      <c r="AA514" s="11">
        <f>INDEX(C27:Z514,$AA$486,$AA$487-2)</f>
        <v>0.451694</v>
      </c>
      <c r="AB514" s="11">
        <f>INDEX(D27:AA514,$AA$486,$AA$487-2)*$AA$485</f>
        <v>0.519418</v>
      </c>
      <c r="AH514">
        <v>0.707107</v>
      </c>
      <c r="AI514">
        <v>0.282921</v>
      </c>
    </row>
    <row r="515" spans="2:35" ht="12.75">
      <c r="B515">
        <v>1.05</v>
      </c>
      <c r="C515">
        <v>0.071741</v>
      </c>
      <c r="D515">
        <v>1.023001</v>
      </c>
      <c r="E515">
        <v>0.169408</v>
      </c>
      <c r="F515">
        <v>0.69042</v>
      </c>
      <c r="G515">
        <v>0.267074</v>
      </c>
      <c r="H515">
        <v>0.584572</v>
      </c>
      <c r="I515">
        <v>0.364381</v>
      </c>
      <c r="J515">
        <v>0.536013</v>
      </c>
      <c r="K515">
        <v>0.46133</v>
      </c>
      <c r="L515">
        <v>0.517815</v>
      </c>
      <c r="M515">
        <v>0.557917</v>
      </c>
      <c r="N515">
        <v>0.521032</v>
      </c>
      <c r="O515">
        <v>0.654108</v>
      </c>
      <c r="P515">
        <v>0.542952</v>
      </c>
      <c r="Q515">
        <v>0.749803</v>
      </c>
      <c r="R515">
        <v>0.599186</v>
      </c>
      <c r="S515">
        <v>0.844714</v>
      </c>
      <c r="T515">
        <v>0.726286</v>
      </c>
      <c r="U515">
        <v>0.937596</v>
      </c>
      <c r="V515">
        <v>1.118481</v>
      </c>
      <c r="W515">
        <v>1</v>
      </c>
      <c r="X515">
        <v>0</v>
      </c>
      <c r="Y515" s="11">
        <f t="shared" si="0"/>
        <v>0.557917</v>
      </c>
      <c r="Z515" s="11">
        <f t="shared" si="1"/>
        <v>0.521032</v>
      </c>
      <c r="AA515" s="11">
        <f aca="true" t="shared" si="4" ref="AA515:AA539">INDEX(C28:Z515,$AA$486,$AA$487-2)</f>
        <v>0.46133</v>
      </c>
      <c r="AB515" s="11">
        <f aca="true" t="shared" si="5" ref="AB515:AB539">INDEX(D28:AA515,$AA$486,$AA$487-2)*$AA$485</f>
        <v>0.517815</v>
      </c>
      <c r="AH515">
        <v>0.724569</v>
      </c>
      <c r="AI515">
        <v>0.289762</v>
      </c>
    </row>
    <row r="516" spans="2:35" ht="12.75">
      <c r="B516">
        <v>1.1</v>
      </c>
      <c r="C516">
        <v>0.076746</v>
      </c>
      <c r="D516">
        <v>0.97542</v>
      </c>
      <c r="E516">
        <v>0.17675</v>
      </c>
      <c r="F516">
        <v>0.671089</v>
      </c>
      <c r="G516">
        <v>0.275724</v>
      </c>
      <c r="H516">
        <v>0.572601</v>
      </c>
      <c r="I516">
        <v>0.373768</v>
      </c>
      <c r="J516">
        <v>0.527585</v>
      </c>
      <c r="K516">
        <v>0.471022</v>
      </c>
      <c r="L516">
        <v>0.514639</v>
      </c>
      <c r="M516">
        <v>0.567536</v>
      </c>
      <c r="N516">
        <v>0.517815</v>
      </c>
      <c r="O516">
        <v>0.663274</v>
      </c>
      <c r="P516">
        <v>0.546489</v>
      </c>
      <c r="Q516">
        <v>0.758087</v>
      </c>
      <c r="R516">
        <v>0.605676</v>
      </c>
      <c r="S516">
        <v>0.851546</v>
      </c>
      <c r="T516">
        <v>0.739084</v>
      </c>
      <c r="U516">
        <v>0.941968</v>
      </c>
      <c r="V516">
        <v>1.165084</v>
      </c>
      <c r="W516">
        <v>1</v>
      </c>
      <c r="X516">
        <v>0</v>
      </c>
      <c r="Y516" s="11">
        <f t="shared" si="0"/>
        <v>0.567536</v>
      </c>
      <c r="Z516" s="11">
        <f t="shared" si="1"/>
        <v>0.517815</v>
      </c>
      <c r="AA516" s="11">
        <f t="shared" si="4"/>
        <v>0.471022</v>
      </c>
      <c r="AB516" s="11">
        <f t="shared" si="5"/>
        <v>0.514639</v>
      </c>
      <c r="AH516">
        <v>0.74162</v>
      </c>
      <c r="AI516">
        <v>0.296417</v>
      </c>
    </row>
    <row r="517" spans="2:35" ht="12.75">
      <c r="B517">
        <v>1.15</v>
      </c>
      <c r="C517">
        <v>0.082008</v>
      </c>
      <c r="D517">
        <v>0.926918</v>
      </c>
      <c r="E517">
        <v>0.184316</v>
      </c>
      <c r="F517">
        <v>0.647769</v>
      </c>
      <c r="G517">
        <v>0.284559</v>
      </c>
      <c r="H517">
        <v>0.559241</v>
      </c>
      <c r="I517">
        <v>0.383294</v>
      </c>
      <c r="J517">
        <v>0.521032</v>
      </c>
      <c r="K517">
        <v>0.480806</v>
      </c>
      <c r="L517">
        <v>0.5084</v>
      </c>
      <c r="M517">
        <v>0.577196</v>
      </c>
      <c r="N517">
        <v>0.516222</v>
      </c>
      <c r="O517">
        <v>0.672429</v>
      </c>
      <c r="P517">
        <v>0.544715</v>
      </c>
      <c r="Q517">
        <v>0.766305</v>
      </c>
      <c r="R517">
        <v>0.60787</v>
      </c>
      <c r="S517">
        <v>0.858257</v>
      </c>
      <c r="T517">
        <v>0.752342</v>
      </c>
      <c r="U517">
        <v>0.946165</v>
      </c>
      <c r="V517">
        <v>1.21574</v>
      </c>
      <c r="W517">
        <v>1</v>
      </c>
      <c r="X517">
        <v>0</v>
      </c>
      <c r="Y517" s="11">
        <f t="shared" si="0"/>
        <v>0.577196</v>
      </c>
      <c r="Z517" s="11">
        <f t="shared" si="1"/>
        <v>0.516222</v>
      </c>
      <c r="AA517" s="11">
        <f t="shared" si="4"/>
        <v>0.480806</v>
      </c>
      <c r="AB517" s="11">
        <f t="shared" si="5"/>
        <v>0.5084</v>
      </c>
      <c r="AH517">
        <v>0.758288</v>
      </c>
      <c r="AI517">
        <v>0.303385</v>
      </c>
    </row>
    <row r="518" spans="2:35" ht="12.75">
      <c r="B518">
        <v>1.2</v>
      </c>
      <c r="C518">
        <v>0.087556</v>
      </c>
      <c r="D518">
        <v>0.878388</v>
      </c>
      <c r="E518">
        <v>0.192143</v>
      </c>
      <c r="F518">
        <v>0.62836</v>
      </c>
      <c r="G518">
        <v>0.293614</v>
      </c>
      <c r="H518">
        <v>0.544715</v>
      </c>
      <c r="I518">
        <v>0.392995</v>
      </c>
      <c r="J518">
        <v>0.509946</v>
      </c>
      <c r="K518">
        <v>0.490717</v>
      </c>
      <c r="L518">
        <v>0.500812</v>
      </c>
      <c r="M518">
        <v>0.586931</v>
      </c>
      <c r="N518">
        <v>0.509946</v>
      </c>
      <c r="O518">
        <v>0.681604</v>
      </c>
      <c r="P518">
        <v>0.542952</v>
      </c>
      <c r="Q518">
        <v>0.774485</v>
      </c>
      <c r="R518">
        <v>0.612307</v>
      </c>
      <c r="S518">
        <v>0.864867</v>
      </c>
      <c r="T518">
        <v>0.762601</v>
      </c>
      <c r="U518">
        <v>0.9502</v>
      </c>
      <c r="V518">
        <v>1.261445</v>
      </c>
      <c r="W518">
        <v>1</v>
      </c>
      <c r="X518">
        <v>0</v>
      </c>
      <c r="Y518" s="11">
        <f t="shared" si="0"/>
        <v>0.586931</v>
      </c>
      <c r="Z518" s="11">
        <f t="shared" si="1"/>
        <v>0.509946</v>
      </c>
      <c r="AA518" s="11">
        <f t="shared" si="4"/>
        <v>0.490717</v>
      </c>
      <c r="AB518" s="11">
        <f t="shared" si="5"/>
        <v>0.500812</v>
      </c>
      <c r="AH518">
        <v>0.774597</v>
      </c>
      <c r="AI518">
        <v>0.310115</v>
      </c>
    </row>
    <row r="519" spans="2:35" ht="12.75">
      <c r="B519">
        <v>1.25</v>
      </c>
      <c r="C519">
        <v>0.093426</v>
      </c>
      <c r="D519">
        <v>0.826464</v>
      </c>
      <c r="E519">
        <v>0.200268</v>
      </c>
      <c r="F519">
        <v>0.603497</v>
      </c>
      <c r="G519">
        <v>0.302931</v>
      </c>
      <c r="H519">
        <v>0.527585</v>
      </c>
      <c r="I519">
        <v>0.402913</v>
      </c>
      <c r="J519">
        <v>0.49784</v>
      </c>
      <c r="K519">
        <v>0.500794</v>
      </c>
      <c r="L519">
        <v>0.490562</v>
      </c>
      <c r="M519">
        <v>0.596778</v>
      </c>
      <c r="N519">
        <v>0.505338</v>
      </c>
      <c r="O519">
        <v>0.690831</v>
      </c>
      <c r="P519">
        <v>0.53946</v>
      </c>
      <c r="Q519">
        <v>0.782654</v>
      </c>
      <c r="R519">
        <v>0.610081</v>
      </c>
      <c r="S519">
        <v>0.871397</v>
      </c>
      <c r="T519">
        <v>0.769597</v>
      </c>
      <c r="U519">
        <v>0.954087</v>
      </c>
      <c r="V519">
        <v>1.31072</v>
      </c>
      <c r="W519">
        <v>1</v>
      </c>
      <c r="X519">
        <v>0</v>
      </c>
      <c r="Y519" s="11">
        <f t="shared" si="0"/>
        <v>0.596778</v>
      </c>
      <c r="Z519" s="11">
        <f t="shared" si="1"/>
        <v>0.505338</v>
      </c>
      <c r="AA519" s="11">
        <f t="shared" si="4"/>
        <v>0.500794</v>
      </c>
      <c r="AB519" s="11">
        <f t="shared" si="5"/>
        <v>0.490562</v>
      </c>
      <c r="AH519">
        <v>0.790569</v>
      </c>
      <c r="AI519">
        <v>0.316551</v>
      </c>
    </row>
    <row r="520" spans="2:35" ht="12.75">
      <c r="B520">
        <v>1.3</v>
      </c>
      <c r="C520">
        <v>0.099659</v>
      </c>
      <c r="D520">
        <v>0.776723</v>
      </c>
      <c r="E520">
        <v>0.208739</v>
      </c>
      <c r="F520">
        <v>0.578525</v>
      </c>
      <c r="G520">
        <v>0.312557</v>
      </c>
      <c r="H520">
        <v>0.5115</v>
      </c>
      <c r="I520">
        <v>0.413095</v>
      </c>
      <c r="J520">
        <v>0.484891</v>
      </c>
      <c r="K520">
        <v>0.511082</v>
      </c>
      <c r="L520">
        <v>0.480723</v>
      </c>
      <c r="M520">
        <v>0.606777</v>
      </c>
      <c r="N520">
        <v>0.494903</v>
      </c>
      <c r="O520">
        <v>0.700146</v>
      </c>
      <c r="P520">
        <v>0.53261</v>
      </c>
      <c r="Q520">
        <v>0.790839</v>
      </c>
      <c r="R520">
        <v>0.60787</v>
      </c>
      <c r="S520">
        <v>0.877868</v>
      </c>
      <c r="T520">
        <v>0.776723</v>
      </c>
      <c r="U520">
        <v>0.957836</v>
      </c>
      <c r="V520">
        <v>1.353001</v>
      </c>
      <c r="W520">
        <v>1</v>
      </c>
      <c r="X520">
        <v>0</v>
      </c>
      <c r="Y520" s="11">
        <f t="shared" si="0"/>
        <v>0.606777</v>
      </c>
      <c r="Z520" s="11">
        <f t="shared" si="1"/>
        <v>0.494903</v>
      </c>
      <c r="AA520" s="11">
        <f t="shared" si="4"/>
        <v>0.511082</v>
      </c>
      <c r="AB520" s="11">
        <f t="shared" si="5"/>
        <v>0.480723</v>
      </c>
      <c r="AH520">
        <v>0.806226</v>
      </c>
      <c r="AI520">
        <v>0.322639</v>
      </c>
    </row>
    <row r="521" spans="2:35" ht="12.75">
      <c r="B521">
        <v>1.35</v>
      </c>
      <c r="C521">
        <v>0.106307</v>
      </c>
      <c r="D521">
        <v>0.726286</v>
      </c>
      <c r="E521">
        <v>0.217609</v>
      </c>
      <c r="F521">
        <v>0.548275</v>
      </c>
      <c r="G521">
        <v>0.322547</v>
      </c>
      <c r="H521">
        <v>0.490562</v>
      </c>
      <c r="I521">
        <v>0.423593</v>
      </c>
      <c r="J521">
        <v>0.467332</v>
      </c>
      <c r="K521">
        <v>0.521631</v>
      </c>
      <c r="L521">
        <v>0.466034</v>
      </c>
      <c r="M521">
        <v>0.616973</v>
      </c>
      <c r="N521">
        <v>0.484891</v>
      </c>
      <c r="O521">
        <v>0.709587</v>
      </c>
      <c r="P521">
        <v>0.525932</v>
      </c>
      <c r="Q521">
        <v>0.799074</v>
      </c>
      <c r="R521">
        <v>0.605676</v>
      </c>
      <c r="S521">
        <v>0.8843</v>
      </c>
      <c r="T521">
        <v>0.776723</v>
      </c>
      <c r="U521">
        <v>0.961458</v>
      </c>
      <c r="V521">
        <v>1.40985</v>
      </c>
      <c r="W521">
        <v>1</v>
      </c>
      <c r="X521">
        <v>0</v>
      </c>
      <c r="Y521" s="11">
        <f t="shared" si="0"/>
        <v>0.616973</v>
      </c>
      <c r="Z521" s="11">
        <f t="shared" si="1"/>
        <v>0.484891</v>
      </c>
      <c r="AA521" s="11">
        <f t="shared" si="4"/>
        <v>0.521631</v>
      </c>
      <c r="AB521" s="11">
        <f t="shared" si="5"/>
        <v>0.466034</v>
      </c>
      <c r="AH521">
        <v>0.821584</v>
      </c>
      <c r="AI521">
        <v>0.328965</v>
      </c>
    </row>
    <row r="522" spans="2:35" ht="12.75">
      <c r="B522">
        <v>1.4</v>
      </c>
      <c r="C522">
        <v>0.113432</v>
      </c>
      <c r="D522">
        <v>0.676501</v>
      </c>
      <c r="E522">
        <v>0.226946</v>
      </c>
      <c r="F522">
        <v>0.521032</v>
      </c>
      <c r="G522">
        <v>0.332967</v>
      </c>
      <c r="H522">
        <v>0.468637</v>
      </c>
      <c r="I522">
        <v>0.434471</v>
      </c>
      <c r="J522">
        <v>0.451</v>
      </c>
      <c r="K522">
        <v>0.5325</v>
      </c>
      <c r="L522">
        <v>0.452216</v>
      </c>
      <c r="M522">
        <v>0.627418</v>
      </c>
      <c r="N522">
        <v>0.47127</v>
      </c>
      <c r="O522">
        <v>0.719199</v>
      </c>
      <c r="P522">
        <v>0.514639</v>
      </c>
      <c r="Q522">
        <v>0.80739</v>
      </c>
      <c r="R522">
        <v>0.597054</v>
      </c>
      <c r="S522">
        <v>0.890716</v>
      </c>
      <c r="T522">
        <v>0.780336</v>
      </c>
      <c r="U522">
        <v>0.964961</v>
      </c>
      <c r="V522">
        <v>1.458888</v>
      </c>
      <c r="W522">
        <v>1</v>
      </c>
      <c r="X522">
        <v>0</v>
      </c>
      <c r="Y522" s="11">
        <f t="shared" si="0"/>
        <v>0.627418</v>
      </c>
      <c r="Z522" s="11">
        <f t="shared" si="1"/>
        <v>0.47127</v>
      </c>
      <c r="AA522" s="11">
        <f t="shared" si="4"/>
        <v>0.5325</v>
      </c>
      <c r="AB522" s="11">
        <f t="shared" si="5"/>
        <v>0.452216</v>
      </c>
      <c r="AH522">
        <v>0.83666</v>
      </c>
      <c r="AI522">
        <v>0.334875</v>
      </c>
    </row>
    <row r="523" spans="2:35" ht="12.75">
      <c r="B523">
        <v>1.45</v>
      </c>
      <c r="C523">
        <v>0.121113</v>
      </c>
      <c r="D523">
        <v>0.626016</v>
      </c>
      <c r="E523">
        <v>0.236832</v>
      </c>
      <c r="F523">
        <v>0.490562</v>
      </c>
      <c r="G523">
        <v>0.343899</v>
      </c>
      <c r="H523">
        <v>0.445019</v>
      </c>
      <c r="I523">
        <v>0.445807</v>
      </c>
      <c r="J523">
        <v>0.431291</v>
      </c>
      <c r="K523">
        <v>0.543758</v>
      </c>
      <c r="L523">
        <v>0.435772</v>
      </c>
      <c r="M523">
        <v>0.638175</v>
      </c>
      <c r="N523">
        <v>0.458394</v>
      </c>
      <c r="O523">
        <v>0.729033</v>
      </c>
      <c r="P523">
        <v>0.502312</v>
      </c>
      <c r="Q523">
        <v>0.815826</v>
      </c>
      <c r="R523">
        <v>0.586616</v>
      </c>
      <c r="S523">
        <v>0.897139</v>
      </c>
      <c r="T523">
        <v>0.776723</v>
      </c>
      <c r="U523">
        <v>0.968353</v>
      </c>
      <c r="V523">
        <v>1.497966</v>
      </c>
      <c r="W523">
        <v>1</v>
      </c>
      <c r="X523">
        <v>0</v>
      </c>
      <c r="Y523" s="11">
        <f t="shared" si="0"/>
        <v>0.638175</v>
      </c>
      <c r="Z523" s="11">
        <f t="shared" si="1"/>
        <v>0.458394</v>
      </c>
      <c r="AA523" s="11">
        <f t="shared" si="4"/>
        <v>0.543758</v>
      </c>
      <c r="AB523" s="11">
        <f t="shared" si="5"/>
        <v>0.435772</v>
      </c>
      <c r="AH523">
        <v>0.851469</v>
      </c>
      <c r="AI523">
        <v>0.340309</v>
      </c>
    </row>
    <row r="524" spans="2:35" ht="12.75">
      <c r="B524">
        <v>1.5</v>
      </c>
      <c r="C524">
        <v>0.129449</v>
      </c>
      <c r="D524">
        <v>0.574562</v>
      </c>
      <c r="E524">
        <v>0.247371</v>
      </c>
      <c r="F524">
        <v>0.458394</v>
      </c>
      <c r="G524">
        <v>0.355444</v>
      </c>
      <c r="H524">
        <v>0.420482</v>
      </c>
      <c r="I524">
        <v>0.457696</v>
      </c>
      <c r="J524">
        <v>0.4092</v>
      </c>
      <c r="K524">
        <v>0.555493</v>
      </c>
      <c r="L524">
        <v>0.416308</v>
      </c>
      <c r="M524">
        <v>0.649319</v>
      </c>
      <c r="N524">
        <v>0.439194</v>
      </c>
      <c r="O524">
        <v>0.739149</v>
      </c>
      <c r="P524">
        <v>0.48771</v>
      </c>
      <c r="Q524">
        <v>0.824429</v>
      </c>
      <c r="R524">
        <v>0.574562</v>
      </c>
      <c r="S524">
        <v>0.903596</v>
      </c>
      <c r="T524">
        <v>0.773144</v>
      </c>
      <c r="U524">
        <v>0.971642</v>
      </c>
      <c r="V524">
        <v>1.539194</v>
      </c>
      <c r="W524">
        <v>1</v>
      </c>
      <c r="X524">
        <v>0</v>
      </c>
      <c r="Y524" s="11">
        <f t="shared" si="0"/>
        <v>0.649319</v>
      </c>
      <c r="Z524" s="11">
        <f t="shared" si="1"/>
        <v>0.439194</v>
      </c>
      <c r="AA524" s="11">
        <f t="shared" si="4"/>
        <v>0.555493</v>
      </c>
      <c r="AB524" s="11">
        <f t="shared" si="5"/>
        <v>0.416308</v>
      </c>
      <c r="AH524">
        <v>0.866025</v>
      </c>
      <c r="AI524">
        <v>0.345922</v>
      </c>
    </row>
    <row r="525" spans="2:35" ht="12.75">
      <c r="B525">
        <v>1.55</v>
      </c>
      <c r="C525">
        <v>0.138573</v>
      </c>
      <c r="D525">
        <v>0.522655</v>
      </c>
      <c r="E525">
        <v>0.258697</v>
      </c>
      <c r="F525">
        <v>0.42474</v>
      </c>
      <c r="G525">
        <v>0.367733</v>
      </c>
      <c r="H525">
        <v>0.392909</v>
      </c>
      <c r="I525">
        <v>0.47026</v>
      </c>
      <c r="J525">
        <v>0.386572</v>
      </c>
      <c r="K525">
        <v>0.567815</v>
      </c>
      <c r="L525">
        <v>0.394758</v>
      </c>
      <c r="M525">
        <v>0.660944</v>
      </c>
      <c r="N525">
        <v>0.41943</v>
      </c>
      <c r="O525">
        <v>0.749626</v>
      </c>
      <c r="P525">
        <v>0.468637</v>
      </c>
      <c r="Q525">
        <v>0.833252</v>
      </c>
      <c r="R525">
        <v>0.559241</v>
      </c>
      <c r="S525">
        <v>0.910117</v>
      </c>
      <c r="T525">
        <v>0.762601</v>
      </c>
      <c r="U525">
        <v>0.974833</v>
      </c>
      <c r="V525">
        <v>1.59783</v>
      </c>
      <c r="W525">
        <v>1</v>
      </c>
      <c r="X525">
        <v>0</v>
      </c>
      <c r="Y525" s="11">
        <f t="shared" si="0"/>
        <v>0.660944</v>
      </c>
      <c r="Z525" s="11">
        <f t="shared" si="1"/>
        <v>0.41943</v>
      </c>
      <c r="AA525" s="11">
        <f t="shared" si="4"/>
        <v>0.567815</v>
      </c>
      <c r="AB525" s="11">
        <f t="shared" si="5"/>
        <v>0.394758</v>
      </c>
      <c r="AH525">
        <v>0.880341</v>
      </c>
      <c r="AI525">
        <v>0.351724</v>
      </c>
    </row>
    <row r="526" spans="2:35" ht="12.75">
      <c r="B526">
        <v>1.6</v>
      </c>
      <c r="C526">
        <v>0.14866</v>
      </c>
      <c r="D526">
        <v>0.46995</v>
      </c>
      <c r="E526">
        <v>0.270988</v>
      </c>
      <c r="F526">
        <v>0.389263</v>
      </c>
      <c r="G526">
        <v>0.380937</v>
      </c>
      <c r="H526">
        <v>0.363931</v>
      </c>
      <c r="I526">
        <v>0.483657</v>
      </c>
      <c r="J526">
        <v>0.360026</v>
      </c>
      <c r="K526">
        <v>0.580865</v>
      </c>
      <c r="L526">
        <v>0.371177</v>
      </c>
      <c r="M526">
        <v>0.673172</v>
      </c>
      <c r="N526">
        <v>0.397564</v>
      </c>
      <c r="O526">
        <v>0.760559</v>
      </c>
      <c r="P526">
        <v>0.446203</v>
      </c>
      <c r="Q526">
        <v>0.842365</v>
      </c>
      <c r="R526">
        <v>0.537731</v>
      </c>
      <c r="S526">
        <v>0.91674</v>
      </c>
      <c r="T526">
        <v>0.748983</v>
      </c>
      <c r="U526">
        <v>0.977933</v>
      </c>
      <c r="V526">
        <v>1.628856</v>
      </c>
      <c r="W526">
        <v>1</v>
      </c>
      <c r="X526">
        <v>0</v>
      </c>
      <c r="Y526" s="11">
        <f t="shared" si="0"/>
        <v>0.673172</v>
      </c>
      <c r="Z526" s="11">
        <f t="shared" si="1"/>
        <v>0.397564</v>
      </c>
      <c r="AA526" s="11">
        <f t="shared" si="4"/>
        <v>0.580865</v>
      </c>
      <c r="AB526" s="11">
        <f t="shared" si="5"/>
        <v>0.371177</v>
      </c>
      <c r="AH526">
        <v>0.894427</v>
      </c>
      <c r="AI526">
        <v>0.357723</v>
      </c>
    </row>
    <row r="527" spans="2:35" ht="12.75">
      <c r="B527">
        <v>1.65</v>
      </c>
      <c r="C527">
        <v>0.159953</v>
      </c>
      <c r="D527">
        <v>0.416308</v>
      </c>
      <c r="E527">
        <v>0.284491</v>
      </c>
      <c r="F527">
        <v>0.351724</v>
      </c>
      <c r="G527">
        <v>0.395292</v>
      </c>
      <c r="H527">
        <v>0.332881</v>
      </c>
      <c r="I527">
        <v>0.498106</v>
      </c>
      <c r="J527">
        <v>0.331566</v>
      </c>
      <c r="K527">
        <v>0.594838</v>
      </c>
      <c r="L527">
        <v>0.343795</v>
      </c>
      <c r="M527">
        <v>0.686166</v>
      </c>
      <c r="N527">
        <v>0.372</v>
      </c>
      <c r="O527">
        <v>0.772078</v>
      </c>
      <c r="P527">
        <v>0.421538</v>
      </c>
      <c r="Q527">
        <v>0.851859</v>
      </c>
      <c r="R527">
        <v>0.514639</v>
      </c>
      <c r="S527">
        <v>0.923511</v>
      </c>
      <c r="T527">
        <v>0.729444</v>
      </c>
      <c r="U527">
        <v>0.980947</v>
      </c>
      <c r="V527">
        <v>1.677722</v>
      </c>
      <c r="W527">
        <v>1</v>
      </c>
      <c r="X527">
        <v>0</v>
      </c>
      <c r="Y527" s="11">
        <f t="shared" si="0"/>
        <v>0.686166</v>
      </c>
      <c r="Z527" s="11">
        <f t="shared" si="1"/>
        <v>0.372</v>
      </c>
      <c r="AA527" s="11">
        <f t="shared" si="4"/>
        <v>0.594838</v>
      </c>
      <c r="AB527" s="11">
        <f t="shared" si="5"/>
        <v>0.343795</v>
      </c>
      <c r="AH527">
        <v>0.908295</v>
      </c>
      <c r="AI527">
        <v>0.363143</v>
      </c>
    </row>
    <row r="528" spans="2:35" ht="12.75">
      <c r="B528">
        <v>1.7</v>
      </c>
      <c r="C528">
        <v>0.172803</v>
      </c>
      <c r="D528">
        <v>0.363143</v>
      </c>
      <c r="E528">
        <v>0.299556</v>
      </c>
      <c r="F528">
        <v>0.312425</v>
      </c>
      <c r="G528">
        <v>0.411133</v>
      </c>
      <c r="H528">
        <v>0.298527</v>
      </c>
      <c r="I528">
        <v>0.513914</v>
      </c>
      <c r="J528">
        <v>0.300667</v>
      </c>
      <c r="K528">
        <v>0.610004</v>
      </c>
      <c r="L528">
        <v>0.31418</v>
      </c>
      <c r="M528">
        <v>0.700157</v>
      </c>
      <c r="N528">
        <v>0.343092</v>
      </c>
      <c r="O528">
        <v>0.784363</v>
      </c>
      <c r="P528">
        <v>0.391991</v>
      </c>
      <c r="Q528">
        <v>0.861856</v>
      </c>
      <c r="R528">
        <v>0.484891</v>
      </c>
      <c r="S528">
        <v>0.930491</v>
      </c>
      <c r="T528">
        <v>0.701976</v>
      </c>
      <c r="U528">
        <v>0.983879</v>
      </c>
      <c r="V528">
        <v>1.72961</v>
      </c>
      <c r="W528">
        <v>1</v>
      </c>
      <c r="X528">
        <v>0</v>
      </c>
      <c r="Y528" s="11">
        <f t="shared" si="0"/>
        <v>0.700157</v>
      </c>
      <c r="Z528" s="11">
        <f t="shared" si="1"/>
        <v>0.343092</v>
      </c>
      <c r="AA528" s="11">
        <f t="shared" si="4"/>
        <v>0.610004</v>
      </c>
      <c r="AB528" s="11">
        <f t="shared" si="5"/>
        <v>0.31418</v>
      </c>
      <c r="AH528">
        <v>0.921954</v>
      </c>
      <c r="AI528">
        <v>0.36873</v>
      </c>
    </row>
    <row r="529" spans="2:35" ht="12.75">
      <c r="B529">
        <v>1.75</v>
      </c>
      <c r="C529">
        <v>0.187748</v>
      </c>
      <c r="D529">
        <v>0.307839</v>
      </c>
      <c r="E529">
        <v>0.316719</v>
      </c>
      <c r="F529">
        <v>0.271037</v>
      </c>
      <c r="G529">
        <v>0.428964</v>
      </c>
      <c r="H529">
        <v>0.262554</v>
      </c>
      <c r="I529">
        <v>0.531541</v>
      </c>
      <c r="J529">
        <v>0.266305</v>
      </c>
      <c r="K529">
        <v>0.62677</v>
      </c>
      <c r="L529">
        <v>0.281497</v>
      </c>
      <c r="M529">
        <v>0.715482</v>
      </c>
      <c r="N529">
        <v>0.309543</v>
      </c>
      <c r="O529">
        <v>0.797678</v>
      </c>
      <c r="P529">
        <v>0.358488</v>
      </c>
      <c r="Q529">
        <v>0.872535</v>
      </c>
      <c r="R529">
        <v>0.449791</v>
      </c>
      <c r="S529">
        <v>0.937768</v>
      </c>
      <c r="T529">
        <v>0.668415</v>
      </c>
      <c r="U529">
        <v>0.986736</v>
      </c>
      <c r="V529">
        <v>1.78481</v>
      </c>
      <c r="W529">
        <v>1</v>
      </c>
      <c r="X529">
        <v>0</v>
      </c>
      <c r="Y529" s="11">
        <f t="shared" si="0"/>
        <v>0.715482</v>
      </c>
      <c r="Z529" s="11">
        <f t="shared" si="1"/>
        <v>0.309543</v>
      </c>
      <c r="AA529" s="11">
        <f t="shared" si="4"/>
        <v>0.62677</v>
      </c>
      <c r="AB529" s="11">
        <f t="shared" si="5"/>
        <v>0.281497</v>
      </c>
      <c r="AH529">
        <v>0.935414</v>
      </c>
      <c r="AI529">
        <v>0.373657</v>
      </c>
    </row>
    <row r="530" spans="2:35" ht="12.75">
      <c r="B530">
        <v>1.8</v>
      </c>
      <c r="C530">
        <v>0.205672</v>
      </c>
      <c r="D530">
        <v>0.25191</v>
      </c>
      <c r="E530">
        <v>0.336848</v>
      </c>
      <c r="F530">
        <v>0.226719</v>
      </c>
      <c r="G530">
        <v>0.449604</v>
      </c>
      <c r="H530">
        <v>0.222805</v>
      </c>
      <c r="I530">
        <v>0.551731</v>
      </c>
      <c r="J530">
        <v>0.229197</v>
      </c>
      <c r="K530">
        <v>0.645784</v>
      </c>
      <c r="L530">
        <v>0.24421</v>
      </c>
      <c r="M530">
        <v>0.732682</v>
      </c>
      <c r="N530">
        <v>0.271476</v>
      </c>
      <c r="O530">
        <v>0.812438</v>
      </c>
      <c r="P530">
        <v>0.318958</v>
      </c>
      <c r="Q530">
        <v>0.884175</v>
      </c>
      <c r="R530">
        <v>0.407214</v>
      </c>
      <c r="S530">
        <v>0.945471</v>
      </c>
      <c r="T530">
        <v>0.62836</v>
      </c>
      <c r="U530">
        <v>0.989519</v>
      </c>
      <c r="V530">
        <v>1.804002</v>
      </c>
      <c r="W530">
        <v>1</v>
      </c>
      <c r="X530">
        <v>0</v>
      </c>
      <c r="Y530" s="11">
        <f t="shared" si="0"/>
        <v>0.732682</v>
      </c>
      <c r="Z530" s="11">
        <f t="shared" si="1"/>
        <v>0.271476</v>
      </c>
      <c r="AA530" s="11">
        <f t="shared" si="4"/>
        <v>0.645784</v>
      </c>
      <c r="AB530" s="11">
        <f t="shared" si="5"/>
        <v>0.24421</v>
      </c>
      <c r="AH530">
        <v>0.948683</v>
      </c>
      <c r="AI530">
        <v>0.379575</v>
      </c>
    </row>
    <row r="531" spans="2:35" ht="12.75">
      <c r="B531">
        <v>1.85</v>
      </c>
      <c r="C531">
        <v>0.228198</v>
      </c>
      <c r="D531">
        <v>0.194181</v>
      </c>
      <c r="E531">
        <v>0.361526</v>
      </c>
      <c r="F531">
        <v>0.179628</v>
      </c>
      <c r="G531">
        <v>0.47453</v>
      </c>
      <c r="H531">
        <v>0.179244</v>
      </c>
      <c r="I531">
        <v>0.575817</v>
      </c>
      <c r="J531">
        <v>0.186829</v>
      </c>
      <c r="K531">
        <v>0.668204</v>
      </c>
      <c r="L531">
        <v>0.202135</v>
      </c>
      <c r="M531">
        <v>0.752711</v>
      </c>
      <c r="N531">
        <v>0.227334</v>
      </c>
      <c r="O531">
        <v>0.82937</v>
      </c>
      <c r="P531">
        <v>0.271476</v>
      </c>
      <c r="Q531">
        <v>0.897253</v>
      </c>
      <c r="R531">
        <v>0.355449</v>
      </c>
      <c r="S531">
        <v>0.953818</v>
      </c>
      <c r="T531">
        <v>0.568719</v>
      </c>
      <c r="U531">
        <v>0.992234</v>
      </c>
      <c r="V531">
        <v>1.864135</v>
      </c>
      <c r="W531">
        <v>1</v>
      </c>
      <c r="X531">
        <v>0</v>
      </c>
      <c r="Y531" s="11">
        <f t="shared" si="0"/>
        <v>0.752711</v>
      </c>
      <c r="Z531" s="11">
        <f t="shared" si="1"/>
        <v>0.227334</v>
      </c>
      <c r="AA531" s="11">
        <f t="shared" si="4"/>
        <v>0.668204</v>
      </c>
      <c r="AB531" s="11">
        <f t="shared" si="5"/>
        <v>0.202135</v>
      </c>
      <c r="AH531">
        <v>0.961769</v>
      </c>
      <c r="AI531">
        <v>0.384799</v>
      </c>
    </row>
    <row r="532" spans="2:35" ht="12.75">
      <c r="B532">
        <v>1.9</v>
      </c>
      <c r="C532">
        <v>0.258866</v>
      </c>
      <c r="D532">
        <v>0.134865</v>
      </c>
      <c r="E532">
        <v>0.394163</v>
      </c>
      <c r="F532">
        <v>0.128758</v>
      </c>
      <c r="G532">
        <v>0.506901</v>
      </c>
      <c r="H532">
        <v>0.131072</v>
      </c>
      <c r="I532">
        <v>0.606624</v>
      </c>
      <c r="J532">
        <v>0.138999</v>
      </c>
      <c r="K532">
        <v>0.696463</v>
      </c>
      <c r="L532">
        <v>0.152659</v>
      </c>
      <c r="M532">
        <v>0.777559</v>
      </c>
      <c r="N532">
        <v>0.175494</v>
      </c>
      <c r="O532">
        <v>0.849972</v>
      </c>
      <c r="P532">
        <v>0.213995</v>
      </c>
      <c r="Q532">
        <v>0.912736</v>
      </c>
      <c r="R532">
        <v>0.289262</v>
      </c>
      <c r="S532">
        <v>0.963229</v>
      </c>
      <c r="T532">
        <v>0.490562</v>
      </c>
      <c r="U532">
        <v>0.994884</v>
      </c>
      <c r="V532">
        <v>1.906502</v>
      </c>
      <c r="W532">
        <v>1</v>
      </c>
      <c r="X532">
        <v>0</v>
      </c>
      <c r="Y532" s="11">
        <f t="shared" si="0"/>
        <v>0.777559</v>
      </c>
      <c r="Z532" s="11">
        <f t="shared" si="1"/>
        <v>0.175494</v>
      </c>
      <c r="AA532" s="11">
        <f t="shared" si="4"/>
        <v>0.696463</v>
      </c>
      <c r="AB532" s="11">
        <f t="shared" si="5"/>
        <v>0.152659</v>
      </c>
      <c r="AH532">
        <v>0.974679</v>
      </c>
      <c r="AI532">
        <v>0.389263</v>
      </c>
    </row>
    <row r="533" spans="2:35" ht="12.75">
      <c r="B533">
        <v>1.95</v>
      </c>
      <c r="C533">
        <v>0.308497</v>
      </c>
      <c r="D533">
        <v>0.072253</v>
      </c>
      <c r="E533">
        <v>0.445016</v>
      </c>
      <c r="F533">
        <v>0.072036</v>
      </c>
      <c r="G533">
        <v>0.556095</v>
      </c>
      <c r="H533">
        <v>0.075573</v>
      </c>
      <c r="I533">
        <v>0.652453</v>
      </c>
      <c r="J533">
        <v>0.082161</v>
      </c>
      <c r="K533">
        <v>0.737622</v>
      </c>
      <c r="L533">
        <v>0.092692</v>
      </c>
      <c r="M533">
        <v>0.812914</v>
      </c>
      <c r="N533">
        <v>0.109512</v>
      </c>
      <c r="O533">
        <v>0.878448</v>
      </c>
      <c r="P533">
        <v>0.13854</v>
      </c>
      <c r="Q533">
        <v>0.933261</v>
      </c>
      <c r="R533">
        <v>0.197611</v>
      </c>
      <c r="S533">
        <v>0.974789</v>
      </c>
      <c r="T533">
        <v>0.369542</v>
      </c>
      <c r="U533">
        <v>0.997471</v>
      </c>
      <c r="V533">
        <v>1.97379</v>
      </c>
      <c r="W533">
        <v>1</v>
      </c>
      <c r="X533">
        <v>0</v>
      </c>
      <c r="Y533" s="11">
        <f t="shared" si="0"/>
        <v>0.812914</v>
      </c>
      <c r="Z533" s="11">
        <f t="shared" si="1"/>
        <v>0.109512</v>
      </c>
      <c r="AA533" s="11">
        <f t="shared" si="4"/>
        <v>0.737622</v>
      </c>
      <c r="AB533" s="11">
        <f t="shared" si="5"/>
        <v>0.092692</v>
      </c>
      <c r="AH533">
        <v>0.987421</v>
      </c>
      <c r="AI533">
        <v>0.395689</v>
      </c>
    </row>
    <row r="534" spans="2:35" ht="12.75">
      <c r="B534">
        <v>1.975</v>
      </c>
      <c r="C534">
        <v>0.354805</v>
      </c>
      <c r="D534">
        <v>0.038675</v>
      </c>
      <c r="E534">
        <v>0.490636</v>
      </c>
      <c r="F534">
        <v>0.039946</v>
      </c>
      <c r="G534">
        <v>0.599039</v>
      </c>
      <c r="H534">
        <v>0.042985</v>
      </c>
      <c r="I534">
        <v>0.691502</v>
      </c>
      <c r="J534">
        <v>0.047826</v>
      </c>
      <c r="K534">
        <v>0.77184</v>
      </c>
      <c r="L534">
        <v>0.055206</v>
      </c>
      <c r="M534">
        <v>0.841498</v>
      </c>
      <c r="N534">
        <v>0.067028</v>
      </c>
      <c r="O534">
        <v>0.900666</v>
      </c>
      <c r="P534">
        <v>0.087747</v>
      </c>
      <c r="Q534">
        <v>0.948454</v>
      </c>
      <c r="R534">
        <v>0.131896</v>
      </c>
      <c r="S534">
        <v>0.982538</v>
      </c>
      <c r="T534">
        <v>0.2728</v>
      </c>
      <c r="U534">
        <v>0.998743</v>
      </c>
      <c r="V534">
        <v>1.997288</v>
      </c>
      <c r="W534">
        <v>1</v>
      </c>
      <c r="X534">
        <v>0</v>
      </c>
      <c r="Y534" s="11">
        <f t="shared" si="0"/>
        <v>0.841498</v>
      </c>
      <c r="Z534" s="11">
        <f t="shared" si="1"/>
        <v>0.067028</v>
      </c>
      <c r="AA534" s="11">
        <f t="shared" si="4"/>
        <v>0.77184</v>
      </c>
      <c r="AB534" s="11">
        <f t="shared" si="5"/>
        <v>0.055206</v>
      </c>
      <c r="AH534">
        <v>0.99373</v>
      </c>
      <c r="AI534">
        <v>0.397564</v>
      </c>
    </row>
    <row r="535" spans="2:35" ht="12.75">
      <c r="B535">
        <v>1.9875</v>
      </c>
      <c r="C535">
        <v>0.398012</v>
      </c>
      <c r="D535">
        <v>0.020687</v>
      </c>
      <c r="E535">
        <v>0.531852</v>
      </c>
      <c r="F535">
        <v>0.022009</v>
      </c>
      <c r="G535">
        <v>0.636931</v>
      </c>
      <c r="H535">
        <v>0.024217</v>
      </c>
      <c r="I535">
        <v>0.72522</v>
      </c>
      <c r="J535">
        <v>0.027495</v>
      </c>
      <c r="K535">
        <v>0.800728</v>
      </c>
      <c r="L535">
        <v>0.032445</v>
      </c>
      <c r="M535">
        <v>0.865005</v>
      </c>
      <c r="N535">
        <v>0.040408</v>
      </c>
      <c r="O535">
        <v>0.918323</v>
      </c>
      <c r="P535">
        <v>0.054756</v>
      </c>
      <c r="Q535">
        <v>0.959916</v>
      </c>
      <c r="R535">
        <v>0.086659</v>
      </c>
      <c r="S535">
        <v>0.987826</v>
      </c>
      <c r="T535">
        <v>0.198312</v>
      </c>
      <c r="U535">
        <v>0.999373</v>
      </c>
      <c r="V535">
        <v>1.997288</v>
      </c>
      <c r="W535">
        <v>1</v>
      </c>
      <c r="X535">
        <v>0</v>
      </c>
      <c r="Y535" s="11">
        <f t="shared" si="0"/>
        <v>0.865005</v>
      </c>
      <c r="Z535" s="11">
        <f t="shared" si="1"/>
        <v>0.040408</v>
      </c>
      <c r="AA535" s="11">
        <f t="shared" si="4"/>
        <v>0.800728</v>
      </c>
      <c r="AB535" s="11">
        <f t="shared" si="5"/>
        <v>0.032445</v>
      </c>
      <c r="AH535">
        <v>0.99687</v>
      </c>
      <c r="AI535">
        <v>0.398509</v>
      </c>
    </row>
    <row r="536" spans="2:35" ht="12.75">
      <c r="B536">
        <v>1.99375</v>
      </c>
      <c r="C536">
        <v>0.438325</v>
      </c>
      <c r="D536">
        <v>0.011046</v>
      </c>
      <c r="E536">
        <v>0.569269</v>
      </c>
      <c r="F536">
        <v>0.012058</v>
      </c>
      <c r="G536">
        <v>0.670617</v>
      </c>
      <c r="H536">
        <v>0.01353</v>
      </c>
      <c r="I536">
        <v>0.754608</v>
      </c>
      <c r="J536">
        <v>0.015662</v>
      </c>
      <c r="K536">
        <v>0.825379</v>
      </c>
      <c r="L536">
        <v>0.018868</v>
      </c>
      <c r="M536">
        <v>0.884568</v>
      </c>
      <c r="N536">
        <v>0.024084</v>
      </c>
      <c r="O536">
        <v>0.932535</v>
      </c>
      <c r="P536">
        <v>0.033737</v>
      </c>
      <c r="Q536">
        <v>0.968677</v>
      </c>
      <c r="R536">
        <v>0.056262</v>
      </c>
      <c r="S536">
        <v>0.991475</v>
      </c>
      <c r="T536">
        <v>0.142663</v>
      </c>
      <c r="U536">
        <v>0.999687</v>
      </c>
      <c r="V536">
        <v>1.997288</v>
      </c>
      <c r="W536">
        <v>1</v>
      </c>
      <c r="X536">
        <v>0</v>
      </c>
      <c r="Y536" s="11">
        <f t="shared" si="0"/>
        <v>0.884568</v>
      </c>
      <c r="Z536" s="11">
        <f t="shared" si="1"/>
        <v>0.024084</v>
      </c>
      <c r="AA536" s="11">
        <f t="shared" si="4"/>
        <v>0.825379</v>
      </c>
      <c r="AB536" s="11">
        <f t="shared" si="5"/>
        <v>0.018868</v>
      </c>
      <c r="AH536">
        <v>0.998436</v>
      </c>
      <c r="AI536">
        <v>0.399458</v>
      </c>
    </row>
    <row r="537" spans="2:35" ht="12.75">
      <c r="B537">
        <v>1.996875</v>
      </c>
      <c r="C537">
        <v>0.475939</v>
      </c>
      <c r="D537">
        <v>0.005878</v>
      </c>
      <c r="E537">
        <v>0.603358</v>
      </c>
      <c r="F537">
        <v>0.00656</v>
      </c>
      <c r="G537">
        <v>0.700728</v>
      </c>
      <c r="H537">
        <v>0.007498</v>
      </c>
      <c r="I537">
        <v>0.780397</v>
      </c>
      <c r="J537">
        <v>0.008838</v>
      </c>
      <c r="K537">
        <v>0.846582</v>
      </c>
      <c r="L537">
        <v>0.010861</v>
      </c>
      <c r="M537">
        <v>0.90099</v>
      </c>
      <c r="N537">
        <v>0.014204</v>
      </c>
      <c r="O537">
        <v>0.94408</v>
      </c>
      <c r="P537">
        <v>0.02056</v>
      </c>
      <c r="Q537">
        <v>0.975435</v>
      </c>
      <c r="R537">
        <v>0.036134</v>
      </c>
      <c r="S537">
        <v>0.994013</v>
      </c>
      <c r="T537">
        <v>0.101927</v>
      </c>
      <c r="U537">
        <v>0.999844</v>
      </c>
      <c r="V537">
        <v>1.997288</v>
      </c>
      <c r="W537">
        <v>1</v>
      </c>
      <c r="X537">
        <v>0</v>
      </c>
      <c r="Y537" s="11">
        <f t="shared" si="0"/>
        <v>0.90099</v>
      </c>
      <c r="Z537" s="11">
        <f t="shared" si="1"/>
        <v>0.014204</v>
      </c>
      <c r="AA537" s="11">
        <f t="shared" si="4"/>
        <v>0.846582</v>
      </c>
      <c r="AB537" s="11">
        <f t="shared" si="5"/>
        <v>0.010861</v>
      </c>
      <c r="AH537">
        <v>0.999218</v>
      </c>
      <c r="AI537">
        <v>0.399458</v>
      </c>
    </row>
    <row r="538" spans="2:35" ht="12.75">
      <c r="B538">
        <v>1.998437</v>
      </c>
      <c r="C538">
        <v>0.511034</v>
      </c>
      <c r="D538">
        <v>0.003102</v>
      </c>
      <c r="E538">
        <v>0.634495</v>
      </c>
      <c r="F538">
        <v>0.003535</v>
      </c>
      <c r="G538">
        <v>0.727755</v>
      </c>
      <c r="H538">
        <v>0.00411</v>
      </c>
      <c r="I538">
        <v>0.803146</v>
      </c>
      <c r="J538">
        <v>0.004929</v>
      </c>
      <c r="K538">
        <v>0.864929</v>
      </c>
      <c r="L538">
        <v>0.006175</v>
      </c>
      <c r="M538">
        <v>0.914869</v>
      </c>
      <c r="N538">
        <v>0.008273</v>
      </c>
      <c r="O538">
        <v>0.953525</v>
      </c>
      <c r="P538">
        <v>0.01238</v>
      </c>
      <c r="Q538">
        <v>0.980683</v>
      </c>
      <c r="R538">
        <v>0.022951</v>
      </c>
      <c r="S538">
        <v>0.995786</v>
      </c>
      <c r="T538">
        <v>0.07216</v>
      </c>
      <c r="U538">
        <v>0.999922</v>
      </c>
      <c r="V538">
        <v>1.997288</v>
      </c>
      <c r="W538">
        <v>1</v>
      </c>
      <c r="X538">
        <v>0</v>
      </c>
      <c r="Y538" s="11">
        <f t="shared" si="0"/>
        <v>0.914869</v>
      </c>
      <c r="Z538" s="11">
        <f t="shared" si="1"/>
        <v>0.008273</v>
      </c>
      <c r="AA538" s="11">
        <f t="shared" si="4"/>
        <v>0.864929</v>
      </c>
      <c r="AB538" s="11">
        <f t="shared" si="5"/>
        <v>0.006175</v>
      </c>
      <c r="AH538">
        <v>0.999609</v>
      </c>
      <c r="AI538">
        <v>0.399458</v>
      </c>
    </row>
    <row r="539" spans="2:35" ht="12.75">
      <c r="B539">
        <v>1.9998</v>
      </c>
      <c r="C539">
        <v>0.601891</v>
      </c>
      <c r="D539">
        <v>0.000375</v>
      </c>
      <c r="E539">
        <v>0.712323</v>
      </c>
      <c r="F539">
        <v>0.000452</v>
      </c>
      <c r="G539">
        <v>0.793292</v>
      </c>
      <c r="H539">
        <v>0.000553</v>
      </c>
      <c r="I539">
        <v>0.856638</v>
      </c>
      <c r="J539">
        <v>0.000699</v>
      </c>
      <c r="K539">
        <v>0.906591</v>
      </c>
      <c r="L539">
        <v>0.000931</v>
      </c>
      <c r="M539">
        <v>0.945044</v>
      </c>
      <c r="N539">
        <v>0.001347</v>
      </c>
      <c r="O539">
        <v>0.972853</v>
      </c>
      <c r="P539">
        <v>0.002251</v>
      </c>
      <c r="Q539">
        <v>0.99043</v>
      </c>
      <c r="R539">
        <v>0.004999</v>
      </c>
      <c r="S539">
        <v>0.998503</v>
      </c>
      <c r="T539">
        <v>0.022746</v>
      </c>
      <c r="U539">
        <v>0.99999</v>
      </c>
      <c r="V539">
        <v>1.997288</v>
      </c>
      <c r="W539">
        <v>1</v>
      </c>
      <c r="X539">
        <v>0</v>
      </c>
      <c r="Y539" s="11">
        <f t="shared" si="0"/>
        <v>0.945044</v>
      </c>
      <c r="Z539" s="11">
        <f t="shared" si="1"/>
        <v>0.001347</v>
      </c>
      <c r="AA539" s="11">
        <f t="shared" si="4"/>
        <v>0.906591</v>
      </c>
      <c r="AB539" s="11">
        <f t="shared" si="5"/>
        <v>0.000931</v>
      </c>
      <c r="AH539">
        <v>0.99995</v>
      </c>
      <c r="AI539">
        <v>0.400411</v>
      </c>
    </row>
    <row r="541" spans="3:16" ht="12.75">
      <c r="C541">
        <f>C487/10-C513</f>
        <v>0</v>
      </c>
      <c r="E541">
        <f>E487/10-E513</f>
        <v>0.03303300000000001</v>
      </c>
      <c r="G541">
        <f>G487/10-G513</f>
        <v>0.03773700000000002</v>
      </c>
      <c r="I541">
        <f>I487/10-I513</f>
        <v>0.04142499999999999</v>
      </c>
      <c r="K541">
        <f>K487/10-K513</f>
        <v>0.044899999999999995</v>
      </c>
      <c r="M541">
        <f>M487/10-M513</f>
        <v>0.048306000000000016</v>
      </c>
      <c r="P541">
        <f>AH487/2-AH513</f>
        <v>0.20710699999999999</v>
      </c>
    </row>
    <row r="542" spans="3:16" ht="12.75">
      <c r="C542">
        <f>C514-C487/10</f>
        <v>0.066967</v>
      </c>
      <c r="E542">
        <f>E514-E487/10</f>
        <v>0.062262999999999985</v>
      </c>
      <c r="G542">
        <f>G514-G487/10</f>
        <v>0.05857499999999999</v>
      </c>
      <c r="I542">
        <f>I514-I487/10</f>
        <v>0.05510000000000004</v>
      </c>
      <c r="K542">
        <f>K514-K487/10</f>
        <v>0.05169399999999996</v>
      </c>
      <c r="M542">
        <f>M514-M487/10</f>
        <v>0.04830599999999996</v>
      </c>
      <c r="P542">
        <f>AH514-AH487/2</f>
        <v>0.20710700000000004</v>
      </c>
    </row>
    <row r="543" spans="3:16" ht="12.75">
      <c r="C543">
        <f>C541+C542</f>
        <v>0.066967</v>
      </c>
      <c r="E543">
        <f>E541+E542</f>
        <v>0.09529599999999999</v>
      </c>
      <c r="G543">
        <f>G541+G542</f>
        <v>0.09631200000000001</v>
      </c>
      <c r="I543">
        <f>I541+I542</f>
        <v>0.09652500000000003</v>
      </c>
      <c r="K543">
        <f>K541+K542</f>
        <v>0.09659399999999996</v>
      </c>
      <c r="M543">
        <f>M541+M542</f>
        <v>0.09661199999999998</v>
      </c>
      <c r="P543">
        <f>P541+P542</f>
        <v>0.414214</v>
      </c>
    </row>
    <row r="545" spans="3:16" ht="12.75">
      <c r="C545">
        <f>1/10</f>
        <v>0.1</v>
      </c>
      <c r="E545">
        <f>1/10</f>
        <v>0.1</v>
      </c>
      <c r="M545">
        <f>1/10</f>
        <v>0.1</v>
      </c>
      <c r="P545">
        <f>1/2</f>
        <v>0.5</v>
      </c>
    </row>
    <row r="546" spans="3:16" ht="12.75">
      <c r="C546">
        <f>(C545-C543)/C545</f>
        <v>0.33033000000000007</v>
      </c>
      <c r="E546">
        <f>(E545-E543)/E545</f>
        <v>0.04704000000000014</v>
      </c>
      <c r="M546">
        <f>(M545-M543)/M545</f>
        <v>0.0338800000000003</v>
      </c>
      <c r="P546">
        <f>(P545-P543)/P545</f>
        <v>0.17157199999999995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2018-09-16T07:29:48Z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