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liveuclac-my.sharepoint.com/personal/dmcbega_ucl_ac_uk/Documents/NCL database work/cln files/website published files/cln files from 2017 updates/"/>
    </mc:Choice>
  </mc:AlternateContent>
  <xr:revisionPtr revIDLastSave="0" documentId="8_{54EF764A-2CC8-4F34-9E67-61DF0755CAC4}" xr6:coauthVersionLast="47" xr6:coauthVersionMax="47" xr10:uidLastSave="{00000000-0000-0000-0000-000000000000}"/>
  <bookViews>
    <workbookView xWindow="570" yWindow="40" windowWidth="18050" windowHeight="11200" xr2:uid="{00000000-000D-0000-FFFF-FFFF00000000}"/>
  </bookViews>
  <sheets>
    <sheet name="CLN11" sheetId="1" r:id="rId1"/>
    <sheet name="Summary" sheetId="2" r:id="rId2"/>
  </sheets>
  <definedNames>
    <definedName name="_xlnm.Print_Area" localSheetId="0">'CLN11'!$A$1:$K$25</definedName>
    <definedName name="_xlnm.Print_Area" localSheetId="1">Summary!$A$1:$F$18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" l="1"/>
  <c r="B13" i="2"/>
  <c r="D7" i="2"/>
  <c r="C7" i="2"/>
  <c r="C10" i="2"/>
  <c r="G13" i="2"/>
  <c r="F13" i="2"/>
  <c r="E13" i="2"/>
  <c r="D13" i="2"/>
  <c r="D10" i="2"/>
  <c r="B10" i="2"/>
  <c r="A10" i="2" s="1"/>
  <c r="E7" i="2"/>
  <c r="B7" i="2"/>
  <c r="A7" i="2" s="1"/>
  <c r="D4" i="2"/>
  <c r="C4" i="2"/>
  <c r="B4" i="2"/>
  <c r="A4" i="2" s="1"/>
  <c r="B1" i="2"/>
  <c r="A13" i="2" l="1"/>
</calcChain>
</file>

<file path=xl/sharedStrings.xml><?xml version="1.0" encoding="utf-8"?>
<sst xmlns="http://schemas.openxmlformats.org/spreadsheetml/2006/main" count="162" uniqueCount="117">
  <si>
    <t>Gene Symbol</t>
  </si>
  <si>
    <t>GRN</t>
  </si>
  <si>
    <t>Gene ID</t>
  </si>
  <si>
    <t>Chromosomal Location</t>
  </si>
  <si>
    <t>17q21.32</t>
  </si>
  <si>
    <t>Genomic RefSeqGene</t>
  </si>
  <si>
    <t>NG_007886.1</t>
  </si>
  <si>
    <t>14980 bp</t>
  </si>
  <si>
    <t>Transcript RefSeq</t>
  </si>
  <si>
    <t>NM_002087.4</t>
  </si>
  <si>
    <t>2130 bp</t>
  </si>
  <si>
    <t>Protein RefSeq</t>
  </si>
  <si>
    <t>NP_002078.1</t>
  </si>
  <si>
    <t>593 aa</t>
  </si>
  <si>
    <t>Additional Notes</t>
  </si>
  <si>
    <t>Updated in Feb 2024</t>
  </si>
  <si>
    <t>Identifier</t>
  </si>
  <si>
    <t>Location</t>
  </si>
  <si>
    <t>Nucleotide Change</t>
  </si>
  <si>
    <t>Amino Acid Change</t>
  </si>
  <si>
    <t>Type of Mutation - DNA</t>
  </si>
  <si>
    <t>Additional mutation information</t>
  </si>
  <si>
    <t>Predicted Functional Effect</t>
  </si>
  <si>
    <t>clinvar classification</t>
  </si>
  <si>
    <t>rs number</t>
  </si>
  <si>
    <t>contig position (GRCh38)</t>
  </si>
  <si>
    <t>References</t>
  </si>
  <si>
    <t>PMID</t>
  </si>
  <si>
    <t>Original description</t>
  </si>
  <si>
    <t>Notes</t>
  </si>
  <si>
    <t>Notes2</t>
  </si>
  <si>
    <t>grn.001</t>
  </si>
  <si>
    <t>Exon 08</t>
  </si>
  <si>
    <t>c.813_816del</t>
  </si>
  <si>
    <t>p.(Thr272Serfs∗10)</t>
  </si>
  <si>
    <t>deletion</t>
  </si>
  <si>
    <t>Frameshift</t>
  </si>
  <si>
    <t>Probably damaging</t>
  </si>
  <si>
    <t>pathogenic</t>
  </si>
  <si>
    <t>rs63749877</t>
  </si>
  <si>
    <t>44351141_44351144del</t>
  </si>
  <si>
    <t>Smith et al, 2012</t>
  </si>
  <si>
    <t>grn.002</t>
  </si>
  <si>
    <t>Exon 11</t>
  </si>
  <si>
    <t>c.1477C&gt;T</t>
  </si>
  <si>
    <t>p.(Arg493*)</t>
  </si>
  <si>
    <t>substitution</t>
  </si>
  <si>
    <t>Nonsense</t>
  </si>
  <si>
    <t>NA</t>
  </si>
  <si>
    <t>rs63751294 </t>
  </si>
  <si>
    <t>44352404C&gt;T</t>
  </si>
  <si>
    <t>grn.003</t>
  </si>
  <si>
    <t>Exon 09</t>
  </si>
  <si>
    <t>c.900_901dup</t>
  </si>
  <si>
    <t>p.(Ser301Cysfs*60)</t>
  </si>
  <si>
    <t>duplication</t>
  </si>
  <si>
    <t>rs2048372980</t>
  </si>
  <si>
    <t>44351427_44351428dup</t>
  </si>
  <si>
    <t xml:space="preserve">Almeida et al.  2016 </t>
  </si>
  <si>
    <t>dbSNP describes as indel mutation, which does not appear to follow HGVS nomenclature; low frequency</t>
  </si>
  <si>
    <t>grn.004</t>
  </si>
  <si>
    <t>Exon 05</t>
  </si>
  <si>
    <t>c.445_446del</t>
  </si>
  <si>
    <t>p.(Cys149Leufs*10)</t>
  </si>
  <si>
    <t>44350323_44350324del</t>
  </si>
  <si>
    <t>Calvi et al. 2015</t>
  </si>
  <si>
    <t>grn.005</t>
  </si>
  <si>
    <t>c.738C&gt;A</t>
  </si>
  <si>
    <t>p.(Cys246*)</t>
  </si>
  <si>
    <t>44351066C&gt;A</t>
  </si>
  <si>
    <t>Testi et al. 2015</t>
  </si>
  <si>
    <t>grn.006</t>
  </si>
  <si>
    <t xml:space="preserve">c.912G&gt;A </t>
  </si>
  <si>
    <t>p.(Trp304*)</t>
  </si>
  <si>
    <t>44351439G&gt;A</t>
  </si>
  <si>
    <t>Kamate et al. 2019</t>
  </si>
  <si>
    <t>grn.007</t>
  </si>
  <si>
    <t>c.767_768dup</t>
  </si>
  <si>
    <t>p.(Gln257ProfsTer27)</t>
  </si>
  <si>
    <t>44351096_44351097dup</t>
  </si>
  <si>
    <t>Kolesnikova et al. 2023</t>
  </si>
  <si>
    <t>c.767_768insCC; p.(Ile256ThrfsTer28)</t>
  </si>
  <si>
    <t>From VariantValidator: NM_002087.4:c.767_768insCC automapped to NM_002087.4:c.768_769dupCC</t>
  </si>
  <si>
    <t>grn.008</t>
  </si>
  <si>
    <t>Exon 02</t>
  </si>
  <si>
    <t>c.1A&gt;T</t>
  </si>
  <si>
    <t>p.(?)</t>
  </si>
  <si>
    <t>Substitution</t>
  </si>
  <si>
    <t>splice donor variant</t>
  </si>
  <si>
    <t>Alteration of auxiliary sequences: significant alteration of ESE/ESS motifs ratio; potential impact on splicing</t>
  </si>
  <si>
    <t>g.44349165A&gt;T</t>
  </si>
  <si>
    <t>Dozieres-Puyravel et al. 2020</t>
  </si>
  <si>
    <t>Note that HGVS does not give p.(Met1) variants</t>
  </si>
  <si>
    <t>grn.009</t>
  </si>
  <si>
    <t>c.359C&gt;A</t>
  </si>
  <si>
    <t xml:space="preserve"> p.(Ser120Tyr)</t>
  </si>
  <si>
    <t>missense</t>
  </si>
  <si>
    <t>possibly damaging</t>
  </si>
  <si>
    <t>Benign/likely benign</t>
  </si>
  <si>
    <t>rs63750043</t>
  </si>
  <si>
    <t>g.44350237C&gt;A</t>
  </si>
  <si>
    <t>Di Fruscio et al. 2015</t>
  </si>
  <si>
    <t>Number of mutations</t>
  </si>
  <si>
    <t xml:space="preserve">Count of mutation types </t>
  </si>
  <si>
    <t>Count of other mutation information</t>
  </si>
  <si>
    <t>Missense</t>
  </si>
  <si>
    <t>Splice Variant</t>
  </si>
  <si>
    <t>Clinvar classification</t>
  </si>
  <si>
    <t>NA (not in ClinVar)</t>
  </si>
  <si>
    <t>Exon/Intron</t>
  </si>
  <si>
    <t>Exon 03</t>
  </si>
  <si>
    <t>NOTES</t>
  </si>
  <si>
    <t>Mutation types</t>
  </si>
  <si>
    <t>These are at the DNA level (see https://varnomen.hgvs.org)</t>
  </si>
  <si>
    <t>Other mutation information</t>
  </si>
  <si>
    <t>This is at protein or RNA level (see https://varnomen.hgvs.org)</t>
  </si>
  <si>
    <t>This is as reported at the time that the variant is added to the table. Clinvar is constantly updated, so this information is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</si>
</sst>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Verdana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4472C4"/>
        <bgColor rgb="FF4472C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1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</xf>
    <xf numFmtId="0" fontId="1" fillId="0" borderId="0" xfId="1" applyAlignment="1" applyProtection="1"/>
    <xf numFmtId="0" fontId="7" fillId="0" borderId="0" xfId="1" applyFont="1" applyFill="1" applyAlignment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horizontal="center" vertical="top" wrapText="1"/>
    </xf>
    <xf numFmtId="0" fontId="1" fillId="0" borderId="0" xfId="1" applyFill="1" applyAlignment="1" applyProtection="1">
      <alignment horizontal="center" vertical="top" wrapText="1"/>
    </xf>
    <xf numFmtId="0" fontId="1" fillId="0" borderId="0" xfId="1" applyAlignment="1" applyProtection="1">
      <alignment horizontal="center" vertical="top"/>
    </xf>
    <xf numFmtId="0" fontId="12" fillId="0" borderId="0" xfId="1" applyFont="1" applyAlignment="1" applyProtection="1">
      <alignment horizontal="center" vertical="top" wrapText="1"/>
    </xf>
    <xf numFmtId="0" fontId="7" fillId="0" borderId="0" xfId="1" applyFont="1" applyFill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49" fontId="0" fillId="0" borderId="0" xfId="0" applyNumberFormat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top" wrapText="1"/>
    </xf>
    <xf numFmtId="0" fontId="0" fillId="0" borderId="11" xfId="0" applyBorder="1"/>
    <xf numFmtId="49" fontId="0" fillId="0" borderId="5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9" fontId="0" fillId="0" borderId="0" xfId="0" applyNumberFormat="1" applyAlignment="1">
      <alignment vertical="top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Followed Hyperlink" xfId="3" builtinId="9" hidden="1"/>
    <cellStyle name="Hyperlink" xfId="1" builtinId="8"/>
    <cellStyle name="Normal" xfId="0" builtinId="0"/>
    <cellStyle name="Normal 2" xfId="2" xr:uid="{00000000-0005-0000-0000-000003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9:O23" totalsRowShown="0" headerRowDxfId="15" dataDxfId="14" headerRowBorderDxfId="13">
  <autoFilter ref="A9:O23" xr:uid="{00000000-0009-0000-0100-000001000000}"/>
  <sortState xmlns:xlrd2="http://schemas.microsoft.com/office/spreadsheetml/2017/richdata2" ref="A8:M24">
    <sortCondition ref="A7:A24"/>
  </sortState>
  <tableColumns count="15">
    <tableColumn id="1" xr3:uid="{00000000-0010-0000-0000-000001000000}" name="Identifier" dataDxfId="12"/>
    <tableColumn id="2" xr3:uid="{00000000-0010-0000-0000-000002000000}" name="Location" dataDxfId="11"/>
    <tableColumn id="3" xr3:uid="{00000000-0010-0000-0000-000003000000}" name="Nucleotide Change" dataDxfId="10"/>
    <tableColumn id="4" xr3:uid="{00000000-0010-0000-0000-000004000000}" name="Amino Acid Change" dataDxfId="9"/>
    <tableColumn id="9" xr3:uid="{00000000-0010-0000-0000-000009000000}" name="Type of Mutation - DNA" dataDxfId="8"/>
    <tableColumn id="5" xr3:uid="{5ED649FC-26E8-4B10-B690-9CFEEB362256}" name="Additional mutation information" dataDxfId="7"/>
    <tableColumn id="10" xr3:uid="{00000000-0010-0000-0000-00000A000000}" name="Predicted Functional Effect" dataDxfId="6"/>
    <tableColumn id="6" xr3:uid="{FF699469-4814-4BF5-96D0-514A8C780D1C}" name="clinvar classification" dataDxfId="5"/>
    <tableColumn id="11" xr3:uid="{00000000-0010-0000-0000-00000B000000}" name="rs number" dataDxfId="4"/>
    <tableColumn id="16" xr3:uid="{E7C743FA-3166-48CD-AD64-1A8F2FE86D28}" name="contig position (GRCh38)"/>
    <tableColumn id="12" xr3:uid="{2CC15110-6D80-4E56-9974-11D6D69199ED}" name="References"/>
    <tableColumn id="7" xr3:uid="{00000000-0010-0000-0000-000007000000}" name="PMID" dataDxfId="3" dataCellStyle="Hyperlink"/>
    <tableColumn id="8" xr3:uid="{00000000-0010-0000-0000-000008000000}" name="Original description" dataDxfId="2" dataCellStyle="Hyperlink"/>
    <tableColumn id="14" xr3:uid="{00000000-0010-0000-0000-00000E000000}" name="Notes" dataDxfId="1" dataCellStyle="Hyperlink"/>
    <tableColumn id="13" xr3:uid="{00000000-0010-0000-0000-00000D000000}" name="Notes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www.ncbi.nlm.nih.gov/nuccore/189095255?report=genbank&amp;to=14980" TargetMode="External"/><Relationship Id="rId7" Type="http://schemas.openxmlformats.org/officeDocument/2006/relationships/hyperlink" Target="http://www.ncbi.nlm.nih.gov/pubmed/22608501" TargetMode="External"/><Relationship Id="rId2" Type="http://schemas.openxmlformats.org/officeDocument/2006/relationships/hyperlink" Target="http://www.ncbi.nlm.nih.gov/gene/2896" TargetMode="External"/><Relationship Id="rId1" Type="http://schemas.openxmlformats.org/officeDocument/2006/relationships/hyperlink" Target="http://www.ncbi.nlm.nih.gov/pubmed/22608501" TargetMode="External"/><Relationship Id="rId6" Type="http://schemas.openxmlformats.org/officeDocument/2006/relationships/hyperlink" Target="https://www.ncbi.nlm.nih.gov/pubmed/27021778" TargetMode="External"/><Relationship Id="rId5" Type="http://schemas.openxmlformats.org/officeDocument/2006/relationships/hyperlink" Target="http://www.ncbi.nlm.nih.gov/protein/4504151" TargetMode="External"/><Relationship Id="rId4" Type="http://schemas.openxmlformats.org/officeDocument/2006/relationships/hyperlink" Target="https://www.ncbi.nlm.nih.gov/nuccore/NM_0020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zoomScale="75" zoomScaleNormal="75" workbookViewId="0">
      <selection activeCell="D8" sqref="D8"/>
    </sheetView>
  </sheetViews>
  <sheetFormatPr defaultColWidth="8.85546875" defaultRowHeight="14.1"/>
  <cols>
    <col min="1" max="1" width="10.85546875" style="1" customWidth="1"/>
    <col min="2" max="2" width="11.28515625" style="1" customWidth="1"/>
    <col min="3" max="3" width="14.42578125" style="1" customWidth="1"/>
    <col min="4" max="4" width="23" style="1" customWidth="1"/>
    <col min="5" max="5" width="14.42578125" style="1" customWidth="1"/>
    <col min="6" max="6" width="18.42578125" style="1" customWidth="1"/>
    <col min="7" max="7" width="19" style="1" customWidth="1"/>
    <col min="8" max="8" width="12.7109375" style="1" customWidth="1"/>
    <col min="9" max="9" width="13" style="1" customWidth="1"/>
    <col min="10" max="10" width="23.42578125" style="1" bestFit="1" customWidth="1"/>
    <col min="11" max="11" width="17.140625" style="1" customWidth="1"/>
    <col min="12" max="12" width="15.85546875" style="1" customWidth="1"/>
    <col min="13" max="13" width="16.5703125" style="1" customWidth="1"/>
    <col min="14" max="14" width="28.42578125" style="1" customWidth="1"/>
    <col min="15" max="16384" width="8.85546875" style="1"/>
  </cols>
  <sheetData>
    <row r="1" spans="1:15" ht="14.45">
      <c r="A1" s="47" t="s">
        <v>0</v>
      </c>
      <c r="B1" s="47"/>
      <c r="C1" s="47"/>
      <c r="D1" s="8" t="s">
        <v>1</v>
      </c>
      <c r="E1" s="10"/>
      <c r="F1" s="10"/>
      <c r="G1" s="10"/>
      <c r="H1" s="10"/>
      <c r="I1" s="10"/>
      <c r="J1" s="10"/>
      <c r="K1" s="10"/>
    </row>
    <row r="2" spans="1:15" ht="14.45">
      <c r="A2" s="47" t="s">
        <v>2</v>
      </c>
      <c r="B2" s="47"/>
      <c r="C2" s="47"/>
      <c r="D2" s="9">
        <v>2896</v>
      </c>
      <c r="E2" s="10"/>
      <c r="F2" s="10"/>
      <c r="G2" s="10"/>
      <c r="H2" s="10"/>
      <c r="I2" s="10"/>
      <c r="J2" s="10"/>
      <c r="K2" s="10"/>
    </row>
    <row r="3" spans="1:15" ht="14.45">
      <c r="A3" s="47" t="s">
        <v>3</v>
      </c>
      <c r="B3" s="47"/>
      <c r="C3" s="47"/>
      <c r="D3" s="7" t="s">
        <v>4</v>
      </c>
      <c r="E3" s="10"/>
      <c r="F3" s="10"/>
      <c r="G3" s="10"/>
      <c r="H3" s="10"/>
      <c r="I3" s="10"/>
      <c r="J3" s="10"/>
      <c r="K3" s="10"/>
    </row>
    <row r="4" spans="1:15" ht="14.45">
      <c r="A4" s="48" t="s">
        <v>5</v>
      </c>
      <c r="B4" s="48"/>
      <c r="C4" s="48"/>
      <c r="D4" s="9" t="s">
        <v>6</v>
      </c>
      <c r="E4" s="2" t="s">
        <v>7</v>
      </c>
      <c r="F4" s="10"/>
      <c r="G4" s="10"/>
      <c r="H4" s="10"/>
      <c r="I4" s="10"/>
      <c r="J4" s="10"/>
      <c r="K4" s="10"/>
    </row>
    <row r="5" spans="1:15" ht="15">
      <c r="A5" s="49" t="s">
        <v>8</v>
      </c>
      <c r="B5" s="49"/>
      <c r="C5" s="49"/>
      <c r="D5" s="9" t="s">
        <v>9</v>
      </c>
      <c r="E5" s="2" t="s">
        <v>10</v>
      </c>
      <c r="F5" s="10"/>
      <c r="G5" s="10"/>
      <c r="H5" s="10"/>
      <c r="I5" s="10"/>
      <c r="J5" s="10"/>
      <c r="K5" s="10"/>
    </row>
    <row r="6" spans="1:15" ht="15">
      <c r="A6" s="48" t="s">
        <v>11</v>
      </c>
      <c r="B6" s="48"/>
      <c r="C6" s="48"/>
      <c r="D6" s="9" t="s">
        <v>12</v>
      </c>
      <c r="E6" s="2" t="s">
        <v>13</v>
      </c>
      <c r="F6" s="10"/>
      <c r="G6" s="10"/>
      <c r="H6" s="10"/>
      <c r="I6" s="10"/>
      <c r="J6" s="10"/>
      <c r="K6" s="10"/>
    </row>
    <row r="7" spans="1:15" ht="14.45" customHeight="1">
      <c r="A7" s="46" t="s">
        <v>14</v>
      </c>
      <c r="B7" s="46"/>
      <c r="C7" s="46"/>
      <c r="D7" s="34" t="s">
        <v>15</v>
      </c>
      <c r="E7" s="10"/>
      <c r="F7" s="10"/>
      <c r="G7" s="10"/>
      <c r="H7" s="10"/>
      <c r="I7" s="10"/>
      <c r="J7" s="10"/>
      <c r="K7" s="10"/>
    </row>
    <row r="8" spans="1:15" ht="14.45">
      <c r="D8" s="10"/>
      <c r="E8" s="10"/>
      <c r="F8" s="10"/>
      <c r="G8" s="10"/>
      <c r="H8" s="10"/>
      <c r="I8" s="10"/>
      <c r="J8" s="10"/>
      <c r="K8" s="10"/>
    </row>
    <row r="9" spans="1:15" s="19" customFormat="1" ht="30.75">
      <c r="A9" s="21" t="s">
        <v>16</v>
      </c>
      <c r="B9" s="21" t="s">
        <v>17</v>
      </c>
      <c r="C9" s="21" t="s">
        <v>18</v>
      </c>
      <c r="D9" s="21" t="s">
        <v>19</v>
      </c>
      <c r="E9" s="21" t="s">
        <v>20</v>
      </c>
      <c r="F9" s="21" t="s">
        <v>21</v>
      </c>
      <c r="G9" s="21" t="s">
        <v>22</v>
      </c>
      <c r="H9" s="22" t="s">
        <v>23</v>
      </c>
      <c r="I9" s="21" t="s">
        <v>24</v>
      </c>
      <c r="J9" s="21" t="s">
        <v>25</v>
      </c>
      <c r="K9" s="23" t="s">
        <v>26</v>
      </c>
      <c r="L9" s="21" t="s">
        <v>27</v>
      </c>
      <c r="M9" s="21" t="s">
        <v>28</v>
      </c>
      <c r="N9" s="21" t="s">
        <v>29</v>
      </c>
      <c r="O9" s="21" t="s">
        <v>30</v>
      </c>
    </row>
    <row r="10" spans="1:15" s="19" customFormat="1" ht="16.5">
      <c r="A10" s="20" t="s">
        <v>31</v>
      </c>
      <c r="B10" s="24" t="s">
        <v>32</v>
      </c>
      <c r="C10" s="20" t="s">
        <v>33</v>
      </c>
      <c r="D10" s="25" t="s">
        <v>34</v>
      </c>
      <c r="E10" s="20" t="s">
        <v>35</v>
      </c>
      <c r="F10" s="20" t="s">
        <v>36</v>
      </c>
      <c r="G10" s="20" t="s">
        <v>37</v>
      </c>
      <c r="H10" s="20" t="s">
        <v>38</v>
      </c>
      <c r="I10" s="27" t="s">
        <v>39</v>
      </c>
      <c r="J10" s="18" t="s">
        <v>40</v>
      </c>
      <c r="K10" s="28" t="s">
        <v>41</v>
      </c>
      <c r="L10" s="29">
        <v>22608501</v>
      </c>
      <c r="M10" s="28"/>
      <c r="N10" s="20"/>
      <c r="O10" s="20"/>
    </row>
    <row r="11" spans="1:15" s="19" customFormat="1" ht="15">
      <c r="A11" s="20" t="s">
        <v>42</v>
      </c>
      <c r="B11" s="20" t="s">
        <v>43</v>
      </c>
      <c r="C11" s="20" t="s">
        <v>44</v>
      </c>
      <c r="D11" s="20" t="s">
        <v>45</v>
      </c>
      <c r="E11" s="20" t="s">
        <v>46</v>
      </c>
      <c r="F11" s="20" t="s">
        <v>47</v>
      </c>
      <c r="G11" s="20" t="s">
        <v>48</v>
      </c>
      <c r="H11" s="20" t="s">
        <v>38</v>
      </c>
      <c r="I11" s="27" t="s">
        <v>49</v>
      </c>
      <c r="J11" s="18" t="s">
        <v>50</v>
      </c>
      <c r="K11" s="28" t="s">
        <v>41</v>
      </c>
      <c r="L11" s="29">
        <v>22608501</v>
      </c>
      <c r="M11" s="28"/>
      <c r="N11" s="20"/>
      <c r="O11" s="20"/>
    </row>
    <row r="12" spans="1:15" s="19" customFormat="1" ht="60.75">
      <c r="A12" s="20" t="s">
        <v>51</v>
      </c>
      <c r="B12" s="20" t="s">
        <v>52</v>
      </c>
      <c r="C12" s="20" t="s">
        <v>53</v>
      </c>
      <c r="D12" s="20" t="s">
        <v>54</v>
      </c>
      <c r="E12" s="20" t="s">
        <v>55</v>
      </c>
      <c r="F12" s="20" t="s">
        <v>36</v>
      </c>
      <c r="G12" s="20" t="s">
        <v>48</v>
      </c>
      <c r="H12" s="20" t="s">
        <v>48</v>
      </c>
      <c r="I12" s="27" t="s">
        <v>56</v>
      </c>
      <c r="J12" s="18" t="s">
        <v>57</v>
      </c>
      <c r="K12" s="20" t="s">
        <v>58</v>
      </c>
      <c r="L12" s="30">
        <v>27021778</v>
      </c>
      <c r="M12" s="20"/>
      <c r="N12" s="18" t="s">
        <v>59</v>
      </c>
      <c r="O12" s="20"/>
    </row>
    <row r="13" spans="1:15" s="19" customFormat="1" ht="29.1" customHeight="1">
      <c r="A13" s="20" t="s">
        <v>60</v>
      </c>
      <c r="B13" s="20" t="s">
        <v>61</v>
      </c>
      <c r="C13" s="20" t="s">
        <v>62</v>
      </c>
      <c r="D13" s="20" t="s">
        <v>63</v>
      </c>
      <c r="E13" s="20" t="s">
        <v>35</v>
      </c>
      <c r="F13" s="20" t="s">
        <v>36</v>
      </c>
      <c r="G13" s="20" t="s">
        <v>48</v>
      </c>
      <c r="H13" s="18" t="s">
        <v>48</v>
      </c>
      <c r="I13" s="20" t="s">
        <v>48</v>
      </c>
      <c r="J13" s="18" t="s">
        <v>64</v>
      </c>
      <c r="K13" s="20" t="s">
        <v>65</v>
      </c>
      <c r="L13" s="31">
        <v>25261445</v>
      </c>
      <c r="M13" s="32"/>
      <c r="N13" s="18"/>
      <c r="O13" s="20"/>
    </row>
    <row r="14" spans="1:15" s="19" customFormat="1" ht="15">
      <c r="A14" s="20" t="s">
        <v>66</v>
      </c>
      <c r="B14" s="20" t="s">
        <v>32</v>
      </c>
      <c r="C14" s="20" t="s">
        <v>67</v>
      </c>
      <c r="D14" s="20" t="s">
        <v>68</v>
      </c>
      <c r="E14" s="20" t="s">
        <v>46</v>
      </c>
      <c r="F14" s="20" t="s">
        <v>47</v>
      </c>
      <c r="G14" s="20" t="s">
        <v>48</v>
      </c>
      <c r="H14" s="20" t="s">
        <v>48</v>
      </c>
      <c r="I14" s="20" t="s">
        <v>48</v>
      </c>
      <c r="J14" s="18" t="s">
        <v>69</v>
      </c>
      <c r="K14" s="20" t="s">
        <v>70</v>
      </c>
      <c r="L14" s="20">
        <v>25182743</v>
      </c>
      <c r="M14" s="29"/>
      <c r="N14" s="18"/>
      <c r="O14" s="20"/>
    </row>
    <row r="15" spans="1:15" s="19" customFormat="1" ht="15">
      <c r="A15" s="18" t="s">
        <v>71</v>
      </c>
      <c r="B15" s="20" t="s">
        <v>52</v>
      </c>
      <c r="C15" s="20" t="s">
        <v>72</v>
      </c>
      <c r="D15" s="20" t="s">
        <v>73</v>
      </c>
      <c r="E15" s="20" t="s">
        <v>46</v>
      </c>
      <c r="F15" s="20" t="s">
        <v>47</v>
      </c>
      <c r="G15" s="20" t="s">
        <v>48</v>
      </c>
      <c r="H15" s="20" t="s">
        <v>48</v>
      </c>
      <c r="I15" s="18" t="s">
        <v>48</v>
      </c>
      <c r="J15" s="18" t="s">
        <v>74</v>
      </c>
      <c r="K15" s="20" t="s">
        <v>75</v>
      </c>
      <c r="L15" s="20">
        <v>30922528</v>
      </c>
      <c r="M15" s="32"/>
      <c r="N15" s="18"/>
      <c r="O15" s="18"/>
    </row>
    <row r="16" spans="1:15" s="19" customFormat="1" ht="60.75">
      <c r="A16" s="18" t="s">
        <v>76</v>
      </c>
      <c r="B16" s="18" t="s">
        <v>32</v>
      </c>
      <c r="C16" s="18" t="s">
        <v>77</v>
      </c>
      <c r="D16" s="18" t="s">
        <v>78</v>
      </c>
      <c r="E16" s="18" t="s">
        <v>55</v>
      </c>
      <c r="F16" s="18" t="s">
        <v>36</v>
      </c>
      <c r="G16" s="18" t="s">
        <v>48</v>
      </c>
      <c r="H16" s="18" t="s">
        <v>48</v>
      </c>
      <c r="I16" s="18" t="s">
        <v>48</v>
      </c>
      <c r="J16" s="18" t="s">
        <v>79</v>
      </c>
      <c r="K16" s="18" t="s">
        <v>80</v>
      </c>
      <c r="L16" s="20">
        <v>36912596</v>
      </c>
      <c r="M16" s="17" t="s">
        <v>81</v>
      </c>
      <c r="N16" s="18" t="s">
        <v>82</v>
      </c>
      <c r="O16" s="18"/>
    </row>
    <row r="17" spans="1:15" s="19" customFormat="1" ht="91.5">
      <c r="A17" s="18" t="s">
        <v>83</v>
      </c>
      <c r="B17" s="18" t="s">
        <v>84</v>
      </c>
      <c r="C17" s="18" t="s">
        <v>85</v>
      </c>
      <c r="D17" s="18" t="s">
        <v>86</v>
      </c>
      <c r="E17" s="18" t="s">
        <v>87</v>
      </c>
      <c r="F17" s="18" t="s">
        <v>88</v>
      </c>
      <c r="G17" s="18" t="s">
        <v>89</v>
      </c>
      <c r="H17" s="18" t="s">
        <v>48</v>
      </c>
      <c r="I17" s="18" t="s">
        <v>48</v>
      </c>
      <c r="J17" s="18" t="s">
        <v>90</v>
      </c>
      <c r="K17" s="18" t="s">
        <v>91</v>
      </c>
      <c r="L17" s="18">
        <v>31489614</v>
      </c>
      <c r="M17" s="13"/>
      <c r="N17" s="18" t="s">
        <v>92</v>
      </c>
      <c r="O17" s="12"/>
    </row>
    <row r="18" spans="1:15" s="19" customFormat="1" ht="30.75">
      <c r="A18" s="18" t="s">
        <v>93</v>
      </c>
      <c r="B18" s="18" t="s">
        <v>61</v>
      </c>
      <c r="C18" s="18" t="s">
        <v>94</v>
      </c>
      <c r="D18" s="18" t="s">
        <v>95</v>
      </c>
      <c r="E18" s="18" t="s">
        <v>46</v>
      </c>
      <c r="F18" s="18" t="s">
        <v>96</v>
      </c>
      <c r="G18" s="18" t="s">
        <v>97</v>
      </c>
      <c r="H18" s="18" t="s">
        <v>98</v>
      </c>
      <c r="I18" s="18" t="s">
        <v>99</v>
      </c>
      <c r="J18" s="18" t="s">
        <v>100</v>
      </c>
      <c r="K18" s="18" t="s">
        <v>101</v>
      </c>
      <c r="L18" s="18">
        <v>26075876</v>
      </c>
      <c r="M18" s="13"/>
      <c r="N18" s="14"/>
      <c r="O18" s="12"/>
    </row>
    <row r="19" spans="1:15" s="19" customFormat="1" ht="15">
      <c r="A19" s="18"/>
      <c r="B19" s="51"/>
      <c r="C19" s="51"/>
      <c r="D19" s="51"/>
      <c r="E19" s="51"/>
      <c r="F19" s="2"/>
      <c r="G19" s="51"/>
      <c r="H19" s="2"/>
      <c r="I19" s="51"/>
      <c r="L19" s="13"/>
      <c r="M19" s="13"/>
      <c r="N19" s="14"/>
      <c r="O19" s="12"/>
    </row>
    <row r="20" spans="1:15" s="19" customFormat="1" ht="15">
      <c r="A20" s="12"/>
      <c r="B20" s="12"/>
      <c r="C20" s="12"/>
      <c r="D20" s="12"/>
      <c r="E20" s="12"/>
      <c r="F20" s="2"/>
      <c r="G20" s="12"/>
      <c r="H20" s="2"/>
      <c r="I20" s="12"/>
      <c r="J20" s="18"/>
      <c r="K20" s="18"/>
      <c r="L20" s="13"/>
      <c r="M20" s="13"/>
      <c r="N20" s="14"/>
      <c r="O20" s="12"/>
    </row>
    <row r="21" spans="1:15" s="19" customFormat="1" ht="15">
      <c r="A21" s="20"/>
      <c r="B21" s="18"/>
      <c r="C21" s="18"/>
      <c r="D21" s="18"/>
      <c r="E21" s="18"/>
      <c r="F21" s="20"/>
      <c r="G21" s="20"/>
      <c r="H21" s="20"/>
      <c r="I21" s="20"/>
      <c r="J21" s="20"/>
      <c r="K21" s="20"/>
      <c r="L21" s="33"/>
      <c r="M21" s="29"/>
      <c r="N21" s="28"/>
      <c r="O21" s="20"/>
    </row>
    <row r="22" spans="1:15" ht="14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6"/>
      <c r="M22" s="6"/>
      <c r="N22" s="3"/>
      <c r="O22" s="2"/>
    </row>
    <row r="23" spans="1:15" ht="14.45">
      <c r="A23" s="2"/>
      <c r="B23" s="2"/>
      <c r="C23" s="2"/>
      <c r="D23" s="2"/>
      <c r="E23" s="2"/>
      <c r="F23" s="2"/>
      <c r="G23" s="2"/>
      <c r="H23" s="2"/>
      <c r="I23" s="2"/>
      <c r="L23" s="6"/>
      <c r="M23" s="6"/>
      <c r="N23" s="3"/>
      <c r="O23" s="2"/>
    </row>
    <row r="24" spans="1:15" ht="15">
      <c r="A24" s="12"/>
      <c r="B24" s="12"/>
      <c r="C24" s="12"/>
      <c r="D24" s="2"/>
      <c r="E24" s="2"/>
      <c r="F24" s="12"/>
      <c r="G24" s="2"/>
      <c r="H24" s="15"/>
      <c r="I24" s="13"/>
      <c r="J24" s="14"/>
      <c r="K24" s="2"/>
    </row>
    <row r="25" spans="1:15" ht="14.45" customHeight="1">
      <c r="A25" s="5"/>
      <c r="B25" s="5"/>
      <c r="C25" s="5"/>
      <c r="D25" s="5"/>
      <c r="E25" s="5"/>
      <c r="F25" s="5"/>
      <c r="G25" s="5"/>
      <c r="H25" s="10"/>
      <c r="I25" s="10"/>
      <c r="J25" s="10"/>
      <c r="K25" s="10"/>
    </row>
    <row r="26" spans="1:15" ht="15">
      <c r="A26" s="11"/>
      <c r="B26" s="11"/>
      <c r="C26" s="11"/>
      <c r="D26" s="4"/>
    </row>
    <row r="27" spans="1:15" ht="15">
      <c r="E27"/>
    </row>
    <row r="28" spans="1:15" ht="14.25"/>
    <row r="29" spans="1:15" ht="14.25"/>
    <row r="30" spans="1:15" ht="14.25"/>
    <row r="31" spans="1:15" ht="14.25"/>
    <row r="32" spans="1:15" ht="14.25"/>
    <row r="33" ht="14.25"/>
    <row r="34" ht="14.1" customHeight="1"/>
    <row r="35" ht="14.1" customHeight="1"/>
    <row r="36" ht="14.1" customHeight="1"/>
    <row r="37" ht="14.1" customHeight="1"/>
    <row r="38" ht="14.25"/>
  </sheetData>
  <mergeCells count="7">
    <mergeCell ref="A7:C7"/>
    <mergeCell ref="A1:C1"/>
    <mergeCell ref="A6:C6"/>
    <mergeCell ref="A3:C3"/>
    <mergeCell ref="A2:C2"/>
    <mergeCell ref="A4:C4"/>
    <mergeCell ref="A5:C5"/>
  </mergeCells>
  <phoneticPr fontId="6" type="noConversion"/>
  <hyperlinks>
    <hyperlink ref="L11" r:id="rId1" display="http://www.ncbi.nlm.nih.gov/pubmed/22608501" xr:uid="{00000000-0004-0000-0000-000001000000}"/>
    <hyperlink ref="D2" r:id="rId2" display="http://www.ncbi.nlm.nih.gov/gene/2896" xr:uid="{00000000-0004-0000-0000-000002000000}"/>
    <hyperlink ref="D4" r:id="rId3" xr:uid="{00000000-0004-0000-0000-000003000000}"/>
    <hyperlink ref="D5" r:id="rId4" xr:uid="{00000000-0004-0000-0000-000004000000}"/>
    <hyperlink ref="D6" r:id="rId5" xr:uid="{00000000-0004-0000-0000-000005000000}"/>
    <hyperlink ref="L12" r:id="rId6" display="https://www.ncbi.nlm.nih.gov/pubmed/27021778" xr:uid="{00000000-0004-0000-0000-000006000000}"/>
    <hyperlink ref="L10" r:id="rId7" display="http://www.ncbi.nlm.nih.gov/pubmed/22608501" xr:uid="{89F88757-238F-4F0B-8572-FCE51E9EC770}"/>
  </hyperlinks>
  <pageMargins left="0.70000000000000007" right="0.70000000000000007" top="0.75000000000000011" bottom="0.75000000000000011" header="0.30000000000000004" footer="0.30000000000000004"/>
  <pageSetup scale="60" orientation="landscape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6D2D-F288-46C7-B168-BAE634BE7446}">
  <sheetPr>
    <pageSetUpPr fitToPage="1"/>
  </sheetPr>
  <dimension ref="A1:H18"/>
  <sheetViews>
    <sheetView workbookViewId="0">
      <selection activeCell="I9" sqref="I9"/>
    </sheetView>
  </sheetViews>
  <sheetFormatPr defaultRowHeight="15"/>
  <cols>
    <col min="1" max="1" width="16.85546875" customWidth="1"/>
    <col min="2" max="2" width="28.5703125" bestFit="1" customWidth="1"/>
    <col min="3" max="3" width="16.140625" bestFit="1" customWidth="1"/>
    <col min="4" max="5" width="29.5703125" bestFit="1" customWidth="1"/>
    <col min="6" max="6" width="16.7109375" customWidth="1"/>
    <col min="7" max="7" width="15.42578125" bestFit="1" customWidth="1"/>
    <col min="8" max="8" width="27.140625" bestFit="1" customWidth="1"/>
    <col min="9" max="9" width="32.85546875" bestFit="1" customWidth="1"/>
    <col min="10" max="10" width="38.85546875" bestFit="1" customWidth="1"/>
  </cols>
  <sheetData>
    <row r="1" spans="1:8" ht="30.75">
      <c r="A1" s="42" t="s">
        <v>102</v>
      </c>
      <c r="B1" s="43">
        <f>COUNTA('CLN11'!A10:A20)</f>
        <v>9</v>
      </c>
      <c r="C1" s="26"/>
      <c r="D1" s="26"/>
      <c r="E1" s="26"/>
      <c r="F1" s="26"/>
    </row>
    <row r="2" spans="1:8">
      <c r="A2" s="26"/>
      <c r="B2" s="26"/>
      <c r="C2" s="26"/>
      <c r="D2" s="26"/>
      <c r="E2" s="26"/>
      <c r="F2" s="26"/>
    </row>
    <row r="3" spans="1:8" ht="30.75">
      <c r="A3" s="36" t="s">
        <v>103</v>
      </c>
      <c r="B3" s="37" t="s">
        <v>46</v>
      </c>
      <c r="C3" s="37" t="s">
        <v>35</v>
      </c>
      <c r="D3" s="38" t="s">
        <v>55</v>
      </c>
    </row>
    <row r="4" spans="1:8">
      <c r="A4" s="39">
        <f>SUM(B4:D4)</f>
        <v>9</v>
      </c>
      <c r="B4" s="40">
        <f>COUNTIF('CLN11'!$E10:$E20,"substitution")</f>
        <v>5</v>
      </c>
      <c r="C4" s="40">
        <f>COUNTIF('CLN11'!$E10:$E20,"deletion")</f>
        <v>2</v>
      </c>
      <c r="D4" s="41">
        <f>COUNTIF('CLN11'!$E10:$E20,"duplication")</f>
        <v>2</v>
      </c>
    </row>
    <row r="5" spans="1:8">
      <c r="A5" s="26"/>
      <c r="B5" s="26"/>
      <c r="C5" s="26"/>
      <c r="D5" s="26"/>
      <c r="E5" s="26"/>
      <c r="F5" s="26"/>
    </row>
    <row r="6" spans="1:8" ht="45.75">
      <c r="A6" s="36" t="s">
        <v>104</v>
      </c>
      <c r="B6" s="37" t="s">
        <v>47</v>
      </c>
      <c r="C6" s="37" t="s">
        <v>105</v>
      </c>
      <c r="D6" s="37" t="s">
        <v>106</v>
      </c>
      <c r="E6" s="38" t="s">
        <v>36</v>
      </c>
    </row>
    <row r="7" spans="1:8">
      <c r="A7" s="39">
        <f>SUM(B7:E7)</f>
        <v>9</v>
      </c>
      <c r="B7" s="40">
        <f>COUNTIF('CLN11'!$F10:$F20,"nonsense")</f>
        <v>3</v>
      </c>
      <c r="C7" s="40">
        <f>COUNTIF('CLN11'!$F10:$F20,"missense")</f>
        <v>1</v>
      </c>
      <c r="D7" s="40">
        <f>COUNTIF('CLN11'!$F10:$F20,"splice*")</f>
        <v>1</v>
      </c>
      <c r="E7" s="41">
        <f>COUNTIF('CLN11'!$F10:$F20,"frameshift")</f>
        <v>4</v>
      </c>
    </row>
    <row r="8" spans="1:8">
      <c r="A8" s="26"/>
      <c r="B8" s="26"/>
      <c r="C8" s="26"/>
      <c r="D8" s="26"/>
      <c r="E8" s="26"/>
      <c r="F8" s="26"/>
    </row>
    <row r="9" spans="1:8" ht="30.75">
      <c r="A9" s="36" t="s">
        <v>107</v>
      </c>
      <c r="B9" s="44" t="s">
        <v>38</v>
      </c>
      <c r="C9" s="44" t="s">
        <v>98</v>
      </c>
      <c r="D9" s="45" t="s">
        <v>108</v>
      </c>
    </row>
    <row r="10" spans="1:8">
      <c r="A10" s="39">
        <f>SUM(B10:D10)</f>
        <v>9</v>
      </c>
      <c r="B10" s="40">
        <f>COUNTIF('CLN11'!$H10:$H20,"pathogenic")</f>
        <v>2</v>
      </c>
      <c r="C10" s="40">
        <f>COUNTIF('CLN11'!$H10:$H20,"benign*")</f>
        <v>1</v>
      </c>
      <c r="D10" s="41">
        <f>COUNTIF('CLN11'!$H10:$H20,"NA")</f>
        <v>6</v>
      </c>
    </row>
    <row r="11" spans="1:8">
      <c r="A11" s="26"/>
      <c r="B11" s="35"/>
      <c r="C11" s="26"/>
      <c r="D11" s="26"/>
      <c r="E11" s="26"/>
      <c r="F11" s="26"/>
    </row>
    <row r="12" spans="1:8">
      <c r="A12" s="36" t="s">
        <v>109</v>
      </c>
      <c r="B12" s="37" t="s">
        <v>84</v>
      </c>
      <c r="C12" s="37" t="s">
        <v>110</v>
      </c>
      <c r="D12" s="37" t="s">
        <v>61</v>
      </c>
      <c r="E12" s="37" t="s">
        <v>32</v>
      </c>
      <c r="F12" s="37" t="s">
        <v>52</v>
      </c>
      <c r="G12" s="38" t="s">
        <v>43</v>
      </c>
      <c r="H12" s="26"/>
    </row>
    <row r="13" spans="1:8">
      <c r="A13" s="39">
        <f>SUM(B13:G13)</f>
        <v>9</v>
      </c>
      <c r="B13" s="40">
        <f>COUNTIF('CLN11'!$B10:$B20,"Exon 02")</f>
        <v>1</v>
      </c>
      <c r="C13" s="40">
        <f>COUNTIF('CLN11'!$B10:$B20,"Exon 03")</f>
        <v>0</v>
      </c>
      <c r="D13" s="40">
        <f>COUNTIF('CLN11'!$B10:$B20,"Exon 05")</f>
        <v>2</v>
      </c>
      <c r="E13" s="40">
        <f>COUNTIF('CLN11'!$B10:$B20,"Exon 08")</f>
        <v>3</v>
      </c>
      <c r="F13" s="40">
        <f>COUNTIF('CLN11'!$B10:$B20,"Exon 09")</f>
        <v>2</v>
      </c>
      <c r="G13" s="41">
        <f>COUNTIF('CLN11'!$B10:$B20,"Exon 11")</f>
        <v>1</v>
      </c>
    </row>
    <row r="14" spans="1:8">
      <c r="A14" s="26"/>
      <c r="B14" s="26"/>
      <c r="C14" s="26"/>
      <c r="D14" s="26"/>
      <c r="E14" s="26"/>
      <c r="F14" s="26"/>
    </row>
    <row r="15" spans="1:8">
      <c r="A15" s="26" t="s">
        <v>111</v>
      </c>
      <c r="B15" s="26"/>
      <c r="C15" s="26"/>
      <c r="D15" s="26"/>
      <c r="E15" s="26"/>
      <c r="F15" s="26"/>
    </row>
    <row r="16" spans="1:8">
      <c r="A16" s="26" t="s">
        <v>112</v>
      </c>
      <c r="B16" s="35" t="s">
        <v>113</v>
      </c>
      <c r="C16" s="26"/>
      <c r="D16" s="26"/>
      <c r="E16" s="26"/>
      <c r="F16" s="26"/>
    </row>
    <row r="17" spans="1:6" ht="30.75">
      <c r="A17" s="26" t="s">
        <v>114</v>
      </c>
      <c r="B17" s="35" t="s">
        <v>115</v>
      </c>
      <c r="C17" s="26"/>
      <c r="D17" s="26"/>
      <c r="E17" s="26"/>
      <c r="F17" s="26"/>
    </row>
    <row r="18" spans="1:6" ht="30.75">
      <c r="A18" s="26" t="s">
        <v>107</v>
      </c>
      <c r="B18" s="50" t="s">
        <v>116</v>
      </c>
      <c r="C18" s="50"/>
      <c r="D18" s="50"/>
      <c r="E18" s="50"/>
      <c r="F18" s="50"/>
    </row>
  </sheetData>
  <sortState xmlns:xlrd2="http://schemas.microsoft.com/office/spreadsheetml/2017/richdata2" ref="H7:H11">
    <sortCondition ref="H7:H11"/>
  </sortState>
  <mergeCells count="1">
    <mergeCell ref="B18:F1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2012-01-04T20:21:30Z</dcterms:created>
  <dcterms:modified xsi:type="dcterms:W3CDTF">2024-02-21T12:24:30Z</dcterms:modified>
  <cp:category/>
  <cp:contentStatus/>
</cp:coreProperties>
</file>